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xr:revisionPtr revIDLastSave="0" documentId="13_ncr:1000001_{11F0FA8D-3BE5-6345-89CA-78DAF444ED93}" xr6:coauthVersionLast="47" xr6:coauthVersionMax="47" xr10:uidLastSave="{00000000-0000-0000-0000-000000000000}"/>
  <bookViews>
    <workbookView xWindow="0" yWindow="0" windowWidth="0" windowHeight="0" activeTab="2" xr2:uid="{00000000-000D-0000-FFFF-FFFF00000000}"/>
  </bookViews>
  <sheets>
    <sheet name="Los" sheetId="1" r:id="rId1"/>
    <sheet name="Pavouk" sheetId="2" r:id="rId2"/>
    <sheet name="Utkání" sheetId="3" r:id="rId3"/>
    <sheet name="Jména" sheetId="4" r:id="rId4"/>
  </sheets>
  <definedNames>
    <definedName name="_xlnm.Print_Area" localSheetId="0">Los!$A$1:$P$25</definedName>
    <definedName name="_xlnm.Print_Area" localSheetId="1">Pavouk!$B$1:$H$33</definedName>
    <definedName name="_xlnm.Print_Area" localSheetId="2">Utkání!$A$1:$X$40</definedName>
    <definedName name="_xlnm.Print_Area" localSheetId="3">Jména!$A$31:$E$56</definedName>
    <definedName name="Print_Area_0" localSheetId="3">Jména!$A$31:$E$56</definedName>
    <definedName name="Print_Area_0" localSheetId="0">Los!$A$1:$P$25</definedName>
    <definedName name="Print_Area_0" localSheetId="1">Pavouk!$B$1:$H$33</definedName>
    <definedName name="Print_Area_0" localSheetId="2">Utkání!$A$1:$X$40</definedName>
    <definedName name="Print_Area_0_0" localSheetId="3">Jména!$A$31:$E$56</definedName>
    <definedName name="Print_Area_0_0" localSheetId="0">Los!$A$1:$P$25</definedName>
    <definedName name="Print_Area_0_0" localSheetId="1">Pavouk!$B$1:$H$33</definedName>
    <definedName name="Print_Area_0_0" localSheetId="2">Utkání!$A$1:$X$40</definedName>
    <definedName name="Print_Area_0_0_0" localSheetId="3">Jména!$A$31:$E$56</definedName>
    <definedName name="Print_Area_0_0_0" localSheetId="0">Los!$A$1:$P$25</definedName>
    <definedName name="Print_Area_0_0_0" localSheetId="1">Pavouk!$B$1:$H$33</definedName>
    <definedName name="Print_Area_0_0_0" localSheetId="2">Utkání!$A$1:$X$40</definedName>
    <definedName name="Print_Area_0_0_0_0" localSheetId="3">Jména!$A$31:$E$56</definedName>
    <definedName name="Print_Area_0_0_0_0" localSheetId="0">Los!$A$1:$P$25</definedName>
    <definedName name="Print_Area_0_0_0_0" localSheetId="1">Pavouk!$B$1:$H$33</definedName>
    <definedName name="Print_Area_0_0_0_0" localSheetId="2">Utkání!$A$1:$X$40</definedName>
    <definedName name="Print_Area_0_0_0_0_0" localSheetId="3">Jména!$A$31:$E$56</definedName>
    <definedName name="Print_Area_0_0_0_0_0" localSheetId="0">Los!$A$1:$P$25</definedName>
    <definedName name="Print_Area_0_0_0_0_0" localSheetId="1">Pavouk!$B$1:$H$33</definedName>
    <definedName name="Print_Area_0_0_0_0_0" localSheetId="2">Utkání!$A$1:$X$40</definedName>
    <definedName name="Print_Area_0_0_0_0_0_0" localSheetId="3">Jména!$A$31:$E$56</definedName>
    <definedName name="Print_Area_0_0_0_0_0_0" localSheetId="0">Los!$A$1:$P$25</definedName>
    <definedName name="Print_Area_0_0_0_0_0_0" localSheetId="1">Pavouk!$B$1:$H$33</definedName>
    <definedName name="Print_Area_0_0_0_0_0_0" localSheetId="2">Utkání!$A$1:$X$40</definedName>
    <definedName name="Print_Area_0_0_0_0_0_0_0" localSheetId="3">Jména!$A$31:$E$56</definedName>
    <definedName name="Print_Area_0_0_0_0_0_0_0" localSheetId="0">Los!$A$1:$P$25</definedName>
    <definedName name="Print_Area_0_0_0_0_0_0_0" localSheetId="1">Pavouk!$B$1:$H$33</definedName>
    <definedName name="Print_Area_0_0_0_0_0_0_0" localSheetId="2">Utkání!$A$1:$X$40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7" i="3" l="1"/>
  <c r="H18" i="3"/>
  <c r="J17" i="3"/>
  <c r="N17" i="3"/>
  <c r="N18" i="3"/>
  <c r="P17" i="3"/>
  <c r="Q17" i="3"/>
  <c r="G15" i="1"/>
  <c r="J18" i="3"/>
  <c r="P18" i="3"/>
  <c r="Q18" i="3"/>
  <c r="I15" i="1"/>
  <c r="F15" i="1"/>
  <c r="P15" i="1"/>
  <c r="B55" i="4"/>
  <c r="H15" i="3"/>
  <c r="H16" i="3"/>
  <c r="J15" i="3"/>
  <c r="N15" i="3"/>
  <c r="N16" i="3"/>
  <c r="P15" i="3"/>
  <c r="Q15" i="3"/>
  <c r="G14" i="1"/>
  <c r="J16" i="3"/>
  <c r="P16" i="3"/>
  <c r="Q16" i="3"/>
  <c r="I14" i="1"/>
  <c r="D14" i="1"/>
  <c r="P14" i="1"/>
  <c r="B54" i="4"/>
  <c r="H13" i="3"/>
  <c r="H14" i="3"/>
  <c r="J13" i="3"/>
  <c r="N13" i="3"/>
  <c r="N14" i="3"/>
  <c r="P13" i="3"/>
  <c r="Q13" i="3"/>
  <c r="G13" i="1"/>
  <c r="J14" i="3"/>
  <c r="P14" i="3"/>
  <c r="Q14" i="3"/>
  <c r="I13" i="1"/>
  <c r="F13" i="1"/>
  <c r="P13" i="1"/>
  <c r="B53" i="4"/>
  <c r="H11" i="3"/>
  <c r="H12" i="3"/>
  <c r="J11" i="3"/>
  <c r="N11" i="3"/>
  <c r="N12" i="3"/>
  <c r="P11" i="3"/>
  <c r="Q11" i="3"/>
  <c r="G12" i="1"/>
  <c r="J12" i="3"/>
  <c r="P12" i="3"/>
  <c r="Q12" i="3"/>
  <c r="I12" i="1"/>
  <c r="K12" i="1"/>
  <c r="M12" i="1"/>
  <c r="D12" i="1"/>
  <c r="P12" i="1"/>
  <c r="B52" i="4"/>
  <c r="H9" i="3"/>
  <c r="H10" i="3"/>
  <c r="J9" i="3"/>
  <c r="N9" i="3"/>
  <c r="N10" i="3"/>
  <c r="P9" i="3"/>
  <c r="Q9" i="3"/>
  <c r="G11" i="1"/>
  <c r="J10" i="3"/>
  <c r="P10" i="3"/>
  <c r="Q10" i="3"/>
  <c r="I11" i="1"/>
  <c r="K11" i="1"/>
  <c r="M11" i="1"/>
  <c r="D11" i="1"/>
  <c r="P11" i="1"/>
  <c r="B51" i="4"/>
  <c r="H7" i="3"/>
  <c r="H8" i="3"/>
  <c r="J7" i="3"/>
  <c r="N7" i="3"/>
  <c r="N8" i="3"/>
  <c r="P7" i="3"/>
  <c r="Q7" i="3"/>
  <c r="G10" i="1"/>
  <c r="J8" i="3"/>
  <c r="P8" i="3"/>
  <c r="Q8" i="3"/>
  <c r="I10" i="1"/>
  <c r="F10" i="1"/>
  <c r="P10" i="1"/>
  <c r="B50" i="4"/>
  <c r="H5" i="3"/>
  <c r="H6" i="3"/>
  <c r="J5" i="3"/>
  <c r="N5" i="3"/>
  <c r="N6" i="3"/>
  <c r="P5" i="3"/>
  <c r="Q5" i="3"/>
  <c r="G9" i="1"/>
  <c r="J6" i="3"/>
  <c r="P6" i="3"/>
  <c r="Q6" i="3"/>
  <c r="I9" i="1"/>
  <c r="F9" i="1"/>
  <c r="P9" i="1"/>
  <c r="B49" i="4"/>
  <c r="H3" i="3"/>
  <c r="H4" i="3"/>
  <c r="J3" i="3"/>
  <c r="N3" i="3"/>
  <c r="N4" i="3"/>
  <c r="P3" i="3"/>
  <c r="Q3" i="3"/>
  <c r="G8" i="1"/>
  <c r="J4" i="3"/>
  <c r="P4" i="3"/>
  <c r="Q4" i="3"/>
  <c r="I8" i="1"/>
  <c r="K8" i="1"/>
  <c r="M8" i="1"/>
  <c r="F8" i="1"/>
  <c r="P8" i="1"/>
  <c r="B48" i="4"/>
  <c r="H27" i="3"/>
  <c r="H28" i="3"/>
  <c r="J27" i="3"/>
  <c r="N27" i="3"/>
  <c r="N28" i="3"/>
  <c r="P27" i="3"/>
  <c r="Q27" i="3"/>
  <c r="G20" i="1"/>
  <c r="J28" i="3"/>
  <c r="P28" i="3"/>
  <c r="Q28" i="3"/>
  <c r="I20" i="1"/>
  <c r="D15" i="1"/>
  <c r="O15" i="1"/>
  <c r="F20" i="1"/>
  <c r="P20" i="1"/>
  <c r="B47" i="4"/>
  <c r="H25" i="3"/>
  <c r="H26" i="3"/>
  <c r="J25" i="3"/>
  <c r="N25" i="3"/>
  <c r="N26" i="3"/>
  <c r="P25" i="3"/>
  <c r="Q25" i="3"/>
  <c r="G19" i="1"/>
  <c r="J26" i="3"/>
  <c r="P26" i="3"/>
  <c r="Q26" i="3"/>
  <c r="I19" i="1"/>
  <c r="D13" i="1"/>
  <c r="O13" i="1"/>
  <c r="F19" i="1"/>
  <c r="P19" i="1"/>
  <c r="B46" i="4"/>
  <c r="H23" i="3"/>
  <c r="H24" i="3"/>
  <c r="J23" i="3"/>
  <c r="N23" i="3"/>
  <c r="N24" i="3"/>
  <c r="P23" i="3"/>
  <c r="Q23" i="3"/>
  <c r="G18" i="1"/>
  <c r="J24" i="3"/>
  <c r="P24" i="3"/>
  <c r="Q24" i="3"/>
  <c r="I18" i="1"/>
  <c r="K18" i="1"/>
  <c r="M18" i="1"/>
  <c r="D10" i="1"/>
  <c r="O10" i="1"/>
  <c r="D18" i="1"/>
  <c r="P18" i="1"/>
  <c r="B45" i="4"/>
  <c r="H21" i="3"/>
  <c r="H22" i="3"/>
  <c r="J21" i="3"/>
  <c r="N21" i="3"/>
  <c r="N22" i="3"/>
  <c r="P21" i="3"/>
  <c r="Q21" i="3"/>
  <c r="G17" i="1"/>
  <c r="J22" i="3"/>
  <c r="P22" i="3"/>
  <c r="Q22" i="3"/>
  <c r="I17" i="1"/>
  <c r="D9" i="1"/>
  <c r="O9" i="1"/>
  <c r="F17" i="1"/>
  <c r="P17" i="1"/>
  <c r="B44" i="4"/>
  <c r="H33" i="3"/>
  <c r="H34" i="3"/>
  <c r="J33" i="3"/>
  <c r="N33" i="3"/>
  <c r="N34" i="3"/>
  <c r="P33" i="3"/>
  <c r="Q33" i="3"/>
  <c r="G23" i="1"/>
  <c r="J34" i="3"/>
  <c r="P34" i="3"/>
  <c r="Q34" i="3"/>
  <c r="I23" i="1"/>
  <c r="F14" i="1"/>
  <c r="O14" i="1"/>
  <c r="D20" i="1"/>
  <c r="O20" i="1"/>
  <c r="F23" i="1"/>
  <c r="P23" i="1"/>
  <c r="B43" i="4"/>
  <c r="H31" i="3"/>
  <c r="H32" i="3"/>
  <c r="J31" i="3"/>
  <c r="N31" i="3"/>
  <c r="N32" i="3"/>
  <c r="P31" i="3"/>
  <c r="Q31" i="3"/>
  <c r="G22" i="1"/>
  <c r="J32" i="3"/>
  <c r="P32" i="3"/>
  <c r="Q32" i="3"/>
  <c r="I22" i="1"/>
  <c r="F11" i="1"/>
  <c r="O11" i="1"/>
  <c r="F18" i="1"/>
  <c r="O18" i="1"/>
  <c r="F22" i="1"/>
  <c r="P22" i="1"/>
  <c r="B42" i="4"/>
  <c r="H37" i="3"/>
  <c r="H38" i="3"/>
  <c r="J37" i="3"/>
  <c r="N37" i="3"/>
  <c r="N38" i="3"/>
  <c r="P37" i="3"/>
  <c r="Q37" i="3"/>
  <c r="G25" i="1"/>
  <c r="J38" i="3"/>
  <c r="P38" i="3"/>
  <c r="Q38" i="3"/>
  <c r="I25" i="1"/>
  <c r="F12" i="1"/>
  <c r="O12" i="1"/>
  <c r="D19" i="1"/>
  <c r="O19" i="1"/>
  <c r="D23" i="1"/>
  <c r="O23" i="1"/>
  <c r="F25" i="1"/>
  <c r="P25" i="1"/>
  <c r="B41" i="4"/>
  <c r="D8" i="1"/>
  <c r="O8" i="1"/>
  <c r="D17" i="1"/>
  <c r="O17" i="1"/>
  <c r="D22" i="1"/>
  <c r="O22" i="1"/>
  <c r="D25" i="1"/>
  <c r="O25" i="1"/>
  <c r="B40" i="4"/>
  <c r="AB38" i="3"/>
  <c r="D38" i="3"/>
  <c r="AA38" i="3"/>
  <c r="V37" i="3"/>
  <c r="D37" i="3"/>
  <c r="X38" i="3"/>
  <c r="V38" i="3"/>
  <c r="U38" i="3"/>
  <c r="AB37" i="3"/>
  <c r="AA37" i="3"/>
  <c r="U37" i="3"/>
  <c r="AB34" i="3"/>
  <c r="D34" i="3"/>
  <c r="AA34" i="3"/>
  <c r="V33" i="3"/>
  <c r="D33" i="3"/>
  <c r="X34" i="3"/>
  <c r="V34" i="3"/>
  <c r="U34" i="3"/>
  <c r="AB33" i="3"/>
  <c r="AA33" i="3"/>
  <c r="U33" i="3"/>
  <c r="AB32" i="3"/>
  <c r="D32" i="3"/>
  <c r="AA32" i="3"/>
  <c r="V31" i="3"/>
  <c r="D31" i="3"/>
  <c r="X32" i="3"/>
  <c r="V32" i="3"/>
  <c r="U32" i="3"/>
  <c r="AB31" i="3"/>
  <c r="AA31" i="3"/>
  <c r="U31" i="3"/>
  <c r="AB28" i="3"/>
  <c r="D28" i="3"/>
  <c r="AA28" i="3"/>
  <c r="V27" i="3"/>
  <c r="D27" i="3"/>
  <c r="X28" i="3"/>
  <c r="V28" i="3"/>
  <c r="U28" i="3"/>
  <c r="AB27" i="3"/>
  <c r="AA27" i="3"/>
  <c r="U27" i="3"/>
  <c r="AB26" i="3"/>
  <c r="D26" i="3"/>
  <c r="AA26" i="3"/>
  <c r="V25" i="3"/>
  <c r="D25" i="3"/>
  <c r="X26" i="3"/>
  <c r="V26" i="3"/>
  <c r="U26" i="3"/>
  <c r="AB25" i="3"/>
  <c r="AA25" i="3"/>
  <c r="U25" i="3"/>
  <c r="AB24" i="3"/>
  <c r="D24" i="3"/>
  <c r="AA24" i="3"/>
  <c r="V23" i="3"/>
  <c r="V24" i="3"/>
  <c r="X24" i="3"/>
  <c r="U24" i="3"/>
  <c r="AB23" i="3"/>
  <c r="D23" i="3"/>
  <c r="AA23" i="3"/>
  <c r="U23" i="3"/>
  <c r="AB22" i="3"/>
  <c r="D22" i="3"/>
  <c r="AA22" i="3"/>
  <c r="V21" i="3"/>
  <c r="D21" i="3"/>
  <c r="X22" i="3"/>
  <c r="V22" i="3"/>
  <c r="U22" i="3"/>
  <c r="AB21" i="3"/>
  <c r="AA21" i="3"/>
  <c r="U21" i="3"/>
  <c r="AB18" i="3"/>
  <c r="D18" i="3"/>
  <c r="AA18" i="3"/>
  <c r="V17" i="3"/>
  <c r="D17" i="3"/>
  <c r="X18" i="3"/>
  <c r="V18" i="3"/>
  <c r="U18" i="3"/>
  <c r="AB17" i="3"/>
  <c r="AA17" i="3"/>
  <c r="U17" i="3"/>
  <c r="AB16" i="3"/>
  <c r="D16" i="3"/>
  <c r="AA16" i="3"/>
  <c r="V15" i="3"/>
  <c r="V16" i="3"/>
  <c r="X16" i="3"/>
  <c r="U16" i="3"/>
  <c r="AB15" i="3"/>
  <c r="D15" i="3"/>
  <c r="AA15" i="3"/>
  <c r="U15" i="3"/>
  <c r="AB14" i="3"/>
  <c r="D14" i="3"/>
  <c r="AA14" i="3"/>
  <c r="V13" i="3"/>
  <c r="D13" i="3"/>
  <c r="X14" i="3"/>
  <c r="V14" i="3"/>
  <c r="U14" i="3"/>
  <c r="AB13" i="3"/>
  <c r="AA13" i="3"/>
  <c r="U13" i="3"/>
  <c r="AB12" i="3"/>
  <c r="D12" i="3"/>
  <c r="AA12" i="3"/>
  <c r="V11" i="3"/>
  <c r="V12" i="3"/>
  <c r="X12" i="3"/>
  <c r="U12" i="3"/>
  <c r="AB11" i="3"/>
  <c r="D11" i="3"/>
  <c r="AA11" i="3"/>
  <c r="U11" i="3"/>
  <c r="AB10" i="3"/>
  <c r="D10" i="3"/>
  <c r="AA10" i="3"/>
  <c r="V9" i="3"/>
  <c r="V10" i="3"/>
  <c r="X10" i="3"/>
  <c r="U10" i="3"/>
  <c r="AB9" i="3"/>
  <c r="D9" i="3"/>
  <c r="AA9" i="3"/>
  <c r="U9" i="3"/>
  <c r="AB8" i="3"/>
  <c r="D8" i="3"/>
  <c r="AA8" i="3"/>
  <c r="V7" i="3"/>
  <c r="D7" i="3"/>
  <c r="X8" i="3"/>
  <c r="V8" i="3"/>
  <c r="U8" i="3"/>
  <c r="AB7" i="3"/>
  <c r="AA7" i="3"/>
  <c r="U7" i="3"/>
  <c r="AB6" i="3"/>
  <c r="D6" i="3"/>
  <c r="AA6" i="3"/>
  <c r="V5" i="3"/>
  <c r="D5" i="3"/>
  <c r="X6" i="3"/>
  <c r="V6" i="3"/>
  <c r="U6" i="3"/>
  <c r="AB5" i="3"/>
  <c r="AA5" i="3"/>
  <c r="U5" i="3"/>
  <c r="AB4" i="3"/>
  <c r="D4" i="3"/>
  <c r="AA4" i="3"/>
  <c r="V3" i="3"/>
  <c r="D3" i="3"/>
  <c r="X4" i="3"/>
  <c r="V4" i="3"/>
  <c r="U4" i="3"/>
  <c r="AB3" i="3"/>
  <c r="AA3" i="3"/>
  <c r="U3" i="3"/>
  <c r="K15" i="1"/>
  <c r="X15" i="1"/>
  <c r="C33" i="2"/>
  <c r="B33" i="2"/>
  <c r="C32" i="2"/>
  <c r="K20" i="1"/>
  <c r="X20" i="1"/>
  <c r="D31" i="2"/>
  <c r="B31" i="2"/>
  <c r="D30" i="2"/>
  <c r="K14" i="1"/>
  <c r="X14" i="1"/>
  <c r="C29" i="2"/>
  <c r="B29" i="2"/>
  <c r="C28" i="2"/>
  <c r="K23" i="1"/>
  <c r="X23" i="1"/>
  <c r="E27" i="2"/>
  <c r="B27" i="2"/>
  <c r="E26" i="2"/>
  <c r="K13" i="1"/>
  <c r="X13" i="1"/>
  <c r="C25" i="2"/>
  <c r="B25" i="2"/>
  <c r="C24" i="2"/>
  <c r="K19" i="1"/>
  <c r="X19" i="1"/>
  <c r="D23" i="2"/>
  <c r="B23" i="2"/>
  <c r="D22" i="2"/>
  <c r="X12" i="1"/>
  <c r="C21" i="2"/>
  <c r="B21" i="2"/>
  <c r="C20" i="2"/>
  <c r="K25" i="1"/>
  <c r="X25" i="1"/>
  <c r="H19" i="2"/>
  <c r="E19" i="2"/>
  <c r="B19" i="2"/>
  <c r="H18" i="2"/>
  <c r="E17" i="2"/>
  <c r="X11" i="1"/>
  <c r="C17" i="2"/>
  <c r="B17" i="2"/>
  <c r="C16" i="2"/>
  <c r="X18" i="1"/>
  <c r="D15" i="2"/>
  <c r="B15" i="2"/>
  <c r="D14" i="2"/>
  <c r="K10" i="1"/>
  <c r="X10" i="1"/>
  <c r="C13" i="2"/>
  <c r="B13" i="2"/>
  <c r="C12" i="2"/>
  <c r="K22" i="1"/>
  <c r="X22" i="1"/>
  <c r="E11" i="2"/>
  <c r="B11" i="2"/>
  <c r="E10" i="2"/>
  <c r="K9" i="1"/>
  <c r="X9" i="1"/>
  <c r="C9" i="2"/>
  <c r="B9" i="2"/>
  <c r="C8" i="2"/>
  <c r="K17" i="1"/>
  <c r="X17" i="1"/>
  <c r="D7" i="2"/>
  <c r="B7" i="2"/>
  <c r="D6" i="2"/>
  <c r="X8" i="1"/>
  <c r="C5" i="2"/>
  <c r="B5" i="2"/>
  <c r="C4" i="2"/>
  <c r="B3" i="2"/>
  <c r="M25" i="1"/>
  <c r="M23" i="1"/>
  <c r="M22" i="1"/>
  <c r="M20" i="1"/>
  <c r="M19" i="1"/>
  <c r="M17" i="1"/>
  <c r="M15" i="1"/>
  <c r="M14" i="1"/>
  <c r="M13" i="1"/>
  <c r="M10" i="1"/>
  <c r="M9" i="1"/>
  <c r="C4" i="1"/>
  <c r="C3" i="1"/>
  <c r="A2" i="1"/>
  <c r="A1" i="1"/>
</calcChain>
</file>

<file path=xl/sharedStrings.xml><?xml version="1.0" encoding="utf-8"?>
<sst xmlns="http://schemas.openxmlformats.org/spreadsheetml/2006/main" count="269" uniqueCount="101">
  <si>
    <t>Datum :</t>
  </si>
  <si>
    <t>Kuželna:</t>
  </si>
  <si>
    <t>Pořad utkání</t>
  </si>
  <si>
    <t>Osmifinále</t>
  </si>
  <si>
    <t>Výsledek</t>
  </si>
  <si>
    <t>Náhlá smrt</t>
  </si>
  <si>
    <t>Postup</t>
  </si>
  <si>
    <t>Poražený</t>
  </si>
  <si>
    <t>1-16</t>
  </si>
  <si>
    <t>–</t>
  </si>
  <si>
    <t>:</t>
  </si>
  <si>
    <t>O1</t>
  </si>
  <si>
    <t>9.-16.</t>
  </si>
  <si>
    <t>8-9</t>
  </si>
  <si>
    <t>O2</t>
  </si>
  <si>
    <t>4-13</t>
  </si>
  <si>
    <t>O3</t>
  </si>
  <si>
    <t>5-12</t>
  </si>
  <si>
    <t>O4</t>
  </si>
  <si>
    <t>2-15</t>
  </si>
  <si>
    <t>O5</t>
  </si>
  <si>
    <t>7-10</t>
  </si>
  <si>
    <t>O6</t>
  </si>
  <si>
    <t>3-14</t>
  </si>
  <si>
    <t>O7</t>
  </si>
  <si>
    <t>6-11</t>
  </si>
  <si>
    <t>O8</t>
  </si>
  <si>
    <t>Čtvrtfinále</t>
  </si>
  <si>
    <t>O1-O2</t>
  </si>
  <si>
    <t>Č1</t>
  </si>
  <si>
    <t>5.-8.</t>
  </si>
  <si>
    <t>O3-O4</t>
  </si>
  <si>
    <t>Č2</t>
  </si>
  <si>
    <t>O5-O6</t>
  </si>
  <si>
    <t>Č3</t>
  </si>
  <si>
    <t>O7-O8</t>
  </si>
  <si>
    <t>Č4</t>
  </si>
  <si>
    <t>Semifinále</t>
  </si>
  <si>
    <t>Č1-Č2</t>
  </si>
  <si>
    <t>S1</t>
  </si>
  <si>
    <t>SP1</t>
  </si>
  <si>
    <t>Č3-Č4</t>
  </si>
  <si>
    <t>S2</t>
  </si>
  <si>
    <t>SP2</t>
  </si>
  <si>
    <t>Finále</t>
  </si>
  <si>
    <t>S1-S2</t>
  </si>
  <si>
    <t>V</t>
  </si>
  <si>
    <t>2.</t>
  </si>
  <si>
    <t>Pavouk</t>
  </si>
  <si>
    <t>3.místo</t>
  </si>
  <si>
    <t>Utkání</t>
  </si>
  <si>
    <t>1.set</t>
  </si>
  <si>
    <t>2.set</t>
  </si>
  <si>
    <t>SV</t>
  </si>
  <si>
    <t>Pl</t>
  </si>
  <si>
    <t>Do</t>
  </si>
  <si>
    <t>Ch</t>
  </si>
  <si>
    <t>Ce</t>
  </si>
  <si>
    <t>B</t>
  </si>
  <si>
    <t>BC</t>
  </si>
  <si>
    <t>I</t>
  </si>
  <si>
    <t>II</t>
  </si>
  <si>
    <t>III</t>
  </si>
  <si>
    <t>Utk</t>
  </si>
  <si>
    <t>Postup:</t>
  </si>
  <si>
    <t>SV = Sudden Victory (Náhlá smrt)</t>
  </si>
  <si>
    <t>Poznámky:</t>
  </si>
  <si>
    <t>Mistrovství ČR v tandemech pro rok 2025</t>
  </si>
  <si>
    <t>Kategorie: mix</t>
  </si>
  <si>
    <t>Datum:</t>
  </si>
  <si>
    <t>22. 6. 2025</t>
  </si>
  <si>
    <t>SKK Rokycany</t>
  </si>
  <si>
    <t>Jména</t>
  </si>
  <si>
    <t>Návod</t>
  </si>
  <si>
    <t>Hažva - Mašková</t>
  </si>
  <si>
    <r>
      <t xml:space="preserve">Vyplňují se pouze </t>
    </r>
    <r>
      <rPr>
        <b/>
        <sz val="10"/>
        <color rgb="FF000000"/>
        <rFont val="Calibri"/>
      </rPr>
      <t xml:space="preserve">modrá </t>
    </r>
    <r>
      <rPr>
        <sz val="10"/>
        <color rgb="FF000000"/>
        <rFont val="Calibri"/>
      </rPr>
      <t xml:space="preserve">pole na listech </t>
    </r>
    <r>
      <rPr>
        <b/>
        <sz val="10"/>
        <color rgb="FF008000"/>
        <rFont val="Calibri"/>
      </rPr>
      <t xml:space="preserve">Jména </t>
    </r>
    <r>
      <rPr>
        <sz val="10"/>
        <color rgb="FF000000"/>
        <rFont val="Calibri"/>
      </rPr>
      <t xml:space="preserve">a </t>
    </r>
    <r>
      <rPr>
        <b/>
        <sz val="10"/>
        <color rgb="FF008000"/>
        <rFont val="Calibri"/>
      </rPr>
      <t>Utkání</t>
    </r>
  </si>
  <si>
    <t>Braun - Braunová</t>
  </si>
  <si>
    <r>
      <t>Jména vyplňte do jedné buňky, např.</t>
    </r>
    <r>
      <rPr>
        <i/>
        <sz val="10"/>
        <color rgb="FF000000"/>
        <rFont val="Calibri"/>
      </rPr>
      <t>"Novák-Horák"</t>
    </r>
  </si>
  <si>
    <t>Šafránek - Šuterová</t>
  </si>
  <si>
    <r>
      <t xml:space="preserve">Na listech </t>
    </r>
    <r>
      <rPr>
        <b/>
        <sz val="10"/>
        <color rgb="FF008000"/>
        <rFont val="Calibri"/>
      </rPr>
      <t xml:space="preserve">Los </t>
    </r>
    <r>
      <rPr>
        <sz val="10"/>
        <color rgb="FF000000"/>
        <rFont val="Calibri"/>
      </rPr>
      <t xml:space="preserve">a </t>
    </r>
    <r>
      <rPr>
        <b/>
        <sz val="10"/>
        <color rgb="FF008000"/>
        <rFont val="Calibri"/>
      </rPr>
      <t xml:space="preserve">Pavouk </t>
    </r>
    <r>
      <rPr>
        <sz val="10"/>
        <color rgb="FF000000"/>
        <rFont val="Calibri"/>
      </rPr>
      <t>je různé grafické zobrazení výsledků a data jsou použita pro další odkazy.</t>
    </r>
  </si>
  <si>
    <t>Kellner - Concepción</t>
  </si>
  <si>
    <t>Tandemy se nasadí podle pořadí z MČR dvojic ze soboty.</t>
  </si>
  <si>
    <t>Valík - Lidman</t>
  </si>
  <si>
    <t>Vše je provázané, takže nic jiného neměňte.</t>
  </si>
  <si>
    <t>Hejhal - Kohoutová</t>
  </si>
  <si>
    <t>Konečné pořadí se tvoří automaticky.</t>
  </si>
  <si>
    <t>Procházka - Vejmolová</t>
  </si>
  <si>
    <t>Koubek - Svačinová</t>
  </si>
  <si>
    <t>U jednotlivých třicítek pište do políčka SV součet všech odehraných hodů (po jednom).</t>
  </si>
  <si>
    <t>Rusin - Kučerová</t>
  </si>
  <si>
    <t>U náhlé smrti na konci pište součty jednotlivých dvojic hodů do sloupků SV I-III.</t>
  </si>
  <si>
    <t>Novák - Bendová</t>
  </si>
  <si>
    <t>Pokud by byly více než tři remízy, uveďte poslední tři série a do poznámek informaci o dalších sériích.</t>
  </si>
  <si>
    <t>Adamů - Hrdinová</t>
  </si>
  <si>
    <t>Laga - Stehlíková</t>
  </si>
  <si>
    <t>Rada - Radová</t>
  </si>
  <si>
    <t>Divílek st. - Divílková</t>
  </si>
  <si>
    <t>Marek - Tobolová</t>
  </si>
  <si>
    <t>Mikoláš - Hrdinová</t>
  </si>
  <si>
    <t>Konečné pořadí</t>
  </si>
  <si>
    <t>Jméno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</si>
</sst>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Arial"/>
    </font>
    <font>
      <sz val="10"/>
      <color rgb="FF000000"/>
      <name val="Calibri"/>
    </font>
    <font>
      <b/>
      <sz val="14"/>
      <color rgb="FF0000FF"/>
      <name val="Calibri"/>
    </font>
    <font>
      <b/>
      <sz val="14"/>
      <color rgb="FFFF0000"/>
      <name val="Calibri"/>
    </font>
    <font>
      <sz val="12"/>
      <color rgb="FF008080"/>
      <name val="Calibri"/>
    </font>
    <font>
      <b/>
      <sz val="12"/>
      <color rgb="FF000000"/>
      <name val="Calibri"/>
    </font>
    <font>
      <b/>
      <sz val="10"/>
      <color rgb="FF000000"/>
      <name val="Calibri"/>
    </font>
    <font>
      <b/>
      <sz val="8"/>
      <color rgb="FF000000"/>
      <name val="Calibri"/>
    </font>
    <font>
      <b/>
      <sz val="8"/>
      <color rgb="FF808080"/>
      <name val="Calibri"/>
    </font>
    <font>
      <b/>
      <sz val="10"/>
      <color rgb="FFFF0000"/>
      <name val="Calibri"/>
    </font>
    <font>
      <sz val="9"/>
      <color rgb="FF000000"/>
      <name val="Calibri"/>
    </font>
    <font>
      <b/>
      <sz val="9"/>
      <color rgb="FF000000"/>
      <name val="Calibri"/>
    </font>
    <font>
      <b/>
      <sz val="10"/>
      <color rgb="FF008080"/>
      <name val="Calibri"/>
    </font>
    <font>
      <b/>
      <sz val="10"/>
      <color rgb="FF0000FF"/>
      <name val="Calibri"/>
    </font>
    <font>
      <sz val="8"/>
      <color rgb="FF008080"/>
      <name val="Calibri"/>
    </font>
    <font>
      <b/>
      <sz val="10"/>
      <color rgb="FFFFFF00"/>
      <name val="Calibri"/>
    </font>
    <font>
      <sz val="8"/>
      <color rgb="FF000000"/>
      <name val="Calibri"/>
    </font>
    <font>
      <b/>
      <sz val="16"/>
      <color rgb="FF0000FF"/>
      <name val="Calibri"/>
    </font>
    <font>
      <b/>
      <sz val="16"/>
      <color rgb="FFFF0000"/>
      <name val="Calibri"/>
    </font>
    <font>
      <sz val="16"/>
      <color rgb="FF008080"/>
      <name val="Calibri"/>
    </font>
    <font>
      <b/>
      <sz val="12"/>
      <color rgb="FFFF0000"/>
      <name val="Calibri"/>
    </font>
    <font>
      <b/>
      <sz val="10"/>
      <color rgb="FF008000"/>
      <name val="Calibri"/>
    </font>
    <font>
      <i/>
      <sz val="10"/>
      <color rgb="FF000000"/>
      <name val="Calibri"/>
    </font>
  </fonts>
  <fills count="6">
    <fill>
      <patternFill patternType="none"/>
    </fill>
    <fill>
      <patternFill patternType="gray125"/>
    </fill>
    <fill>
      <patternFill patternType="none"/>
    </fill>
    <fill>
      <patternFill patternType="solid">
        <fgColor rgb="FFCCFFFF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</fills>
  <borders count="12"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dashed">
        <color rgb="FF000000"/>
      </left>
      <right/>
      <top/>
      <bottom/>
      <diagonal/>
    </border>
    <border>
      <left style="dashed">
        <color rgb="FF000000"/>
      </left>
      <right/>
      <top/>
      <bottom style="dashed">
        <color rgb="FF000000"/>
      </bottom>
      <diagonal/>
    </border>
    <border>
      <left style="dashed">
        <color rgb="FF000000"/>
      </left>
      <right/>
      <top style="dashed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66">
    <xf numFmtId="0" fontId="0" fillId="2" borderId="0" xfId="0" applyFill="1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left"/>
    </xf>
    <xf numFmtId="14" fontId="4" fillId="2" borderId="0" xfId="0" applyNumberFormat="1" applyFont="1" applyFill="1" applyAlignment="1">
      <alignment horizontal="left"/>
    </xf>
    <xf numFmtId="0" fontId="5" fillId="2" borderId="0" xfId="0" applyFont="1" applyFill="1"/>
    <xf numFmtId="0" fontId="6" fillId="2" borderId="0" xfId="0" applyFont="1" applyFill="1"/>
    <xf numFmtId="0" fontId="7" fillId="2" borderId="0" xfId="0" applyFont="1" applyFill="1"/>
    <xf numFmtId="20" fontId="8" fillId="2" borderId="0" xfId="0" applyNumberFormat="1" applyFont="1" applyFill="1" applyAlignment="1">
      <alignment horizontal="center"/>
    </xf>
    <xf numFmtId="0" fontId="9" fillId="2" borderId="0" xfId="0" applyFont="1" applyFill="1" applyAlignment="1">
      <alignment horizontal="center"/>
    </xf>
    <xf numFmtId="0" fontId="7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0" fontId="1" fillId="2" borderId="0" xfId="0" applyFont="1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2" xfId="0" applyFont="1" applyFill="1" applyBorder="1"/>
    <xf numFmtId="0" fontId="1" fillId="2" borderId="0" xfId="0" applyFont="1" applyFill="1"/>
    <xf numFmtId="0" fontId="1" fillId="2" borderId="1" xfId="0" applyFont="1" applyFill="1" applyBorder="1"/>
    <xf numFmtId="0" fontId="1" fillId="2" borderId="4" xfId="0" applyFont="1" applyFill="1" applyBorder="1"/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0" xfId="0" applyFont="1" applyFill="1" applyAlignment="1">
      <alignment horizontal="left"/>
    </xf>
    <xf numFmtId="0" fontId="10" fillId="2" borderId="7" xfId="0" applyFont="1" applyFill="1" applyBorder="1" applyAlignment="1">
      <alignment horizontal="left"/>
    </xf>
    <xf numFmtId="0" fontId="11" fillId="2" borderId="0" xfId="0" applyFont="1" applyFill="1"/>
    <xf numFmtId="0" fontId="10" fillId="2" borderId="0" xfId="0" applyFont="1" applyFill="1" applyAlignment="1">
      <alignment horizontal="left"/>
    </xf>
    <xf numFmtId="0" fontId="1" fillId="2" borderId="8" xfId="0" applyFont="1" applyFill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2" borderId="3" xfId="0" applyFont="1" applyFill="1" applyBorder="1"/>
    <xf numFmtId="0" fontId="7" fillId="2" borderId="0" xfId="0" applyFont="1" applyFill="1"/>
    <xf numFmtId="0" fontId="7" fillId="2" borderId="2" xfId="0" applyFont="1" applyFill="1" applyBorder="1" applyAlignment="1">
      <alignment horizontal="center"/>
    </xf>
    <xf numFmtId="0" fontId="1" fillId="2" borderId="5" xfId="0" applyFont="1" applyFill="1" applyBorder="1"/>
    <xf numFmtId="20" fontId="8" fillId="2" borderId="5" xfId="0" applyNumberFormat="1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2" fillId="4" borderId="0" xfId="0" applyFont="1" applyFill="1" applyAlignment="1">
      <alignment horizontal="center"/>
    </xf>
    <xf numFmtId="0" fontId="13" fillId="2" borderId="0" xfId="0" applyFont="1" applyFill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14" fillId="4" borderId="0" xfId="0" applyFont="1" applyFill="1" applyAlignment="1">
      <alignment horizontal="center"/>
    </xf>
    <xf numFmtId="0" fontId="15" fillId="5" borderId="1" xfId="0" applyFont="1" applyFill="1" applyBorder="1" applyAlignment="1">
      <alignment horizontal="center"/>
    </xf>
    <xf numFmtId="0" fontId="1" fillId="2" borderId="9" xfId="0" applyFont="1" applyFill="1" applyBorder="1"/>
    <xf numFmtId="0" fontId="1" fillId="3" borderId="9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2" fillId="4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15" fillId="5" borderId="3" xfId="0" applyFont="1" applyFill="1" applyBorder="1" applyAlignment="1">
      <alignment horizontal="center"/>
    </xf>
    <xf numFmtId="0" fontId="16" fillId="2" borderId="0" xfId="0" applyFont="1" applyFill="1"/>
    <xf numFmtId="20" fontId="8" fillId="2" borderId="0" xfId="0" applyNumberFormat="1" applyFont="1" applyFill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7" fillId="2" borderId="0" xfId="0" applyFont="1" applyFill="1" applyAlignment="1">
      <alignment horizontal="left"/>
    </xf>
    <xf numFmtId="0" fontId="18" fillId="2" borderId="0" xfId="0" applyFont="1" applyFill="1" applyAlignment="1">
      <alignment horizontal="left"/>
    </xf>
    <xf numFmtId="14" fontId="19" fillId="2" borderId="0" xfId="0" applyNumberFormat="1" applyFont="1" applyFill="1" applyAlignment="1">
      <alignment horizontal="left"/>
    </xf>
    <xf numFmtId="0" fontId="6" fillId="5" borderId="0" xfId="0" applyFont="1" applyFill="1"/>
    <xf numFmtId="0" fontId="9" fillId="2" borderId="0" xfId="0" applyFont="1" applyFill="1"/>
    <xf numFmtId="0" fontId="1" fillId="3" borderId="0" xfId="0" applyFont="1" applyFill="1"/>
    <xf numFmtId="0" fontId="5" fillId="2" borderId="0" xfId="0" applyFont="1" applyFill="1" applyAlignment="1">
      <alignment horizontal="right" inden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center"/>
    </xf>
    <xf numFmtId="0" fontId="6" fillId="2" borderId="10" xfId="0" applyFont="1" applyFill="1" applyBorder="1" applyAlignment="1">
      <alignment horizontal="center"/>
    </xf>
    <xf numFmtId="0" fontId="5" fillId="2" borderId="0" xfId="0" applyFont="1" applyFill="1" applyAlignment="1">
      <alignment horizontal="right" indent="1"/>
    </xf>
    <xf numFmtId="0" fontId="20" fillId="2" borderId="0" xfId="0" applyFont="1" applyFill="1" applyAlignment="1">
      <alignment horizontal="left" indent="2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worksheet" Target="worksheets/sheet4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K25"/>
  <sheetViews>
    <sheetView showGridLines="0" zoomScale="115" zoomScaleNormal="115" workbookViewId="0">
      <selection activeCell="C3" sqref="C3"/>
    </sheetView>
  </sheetViews>
  <sheetFormatPr defaultRowHeight="14.25" x14ac:dyDescent="0.2"/>
  <cols>
    <col min="1" max="1" width="5.66015625" style="1" customWidth="1"/>
    <col min="2" max="3" width="9.16796875" style="1" customWidth="1"/>
    <col min="4" max="4" width="21.7109375" style="1" customWidth="1"/>
    <col min="5" max="5" width="2.01953125" style="1" customWidth="1"/>
    <col min="6" max="6" width="21.7109375" style="1" customWidth="1"/>
    <col min="7" max="7" width="2.6953125" style="1" customWidth="1"/>
    <col min="8" max="8" width="1.75" style="1" customWidth="1"/>
    <col min="9" max="10" width="2.6953125" style="1" customWidth="1"/>
    <col min="11" max="11" width="3.7734375" style="1" customWidth="1"/>
    <col min="12" max="12" width="1.75" style="1" customWidth="1"/>
    <col min="13" max="13" width="3.7734375" style="1" customWidth="1"/>
    <col min="14" max="14" width="2.6953125" style="1" customWidth="1"/>
    <col min="15" max="16" width="21.44140625" style="1" customWidth="1"/>
    <col min="17" max="1025" width="9.16796875" style="1" customWidth="1"/>
  </cols>
  <sheetData>
    <row r="1" spans="1:24" ht="18.75" customHeight="1" x14ac:dyDescent="0.25">
      <c r="A1" s="2" t="str">
        <f>Jména!A1</f>
        <v>Mistrovství ČR v tandemech pro rok 2025</v>
      </c>
    </row>
    <row r="2" spans="1:24" ht="18.75" customHeight="1" x14ac:dyDescent="0.25">
      <c r="A2" s="3" t="str">
        <f>Jména!A2</f>
        <v>Kategorie: mix</v>
      </c>
    </row>
    <row r="3" spans="1:24" ht="15.75" customHeight="1" x14ac:dyDescent="0.2">
      <c r="A3" s="4" t="s">
        <v>0</v>
      </c>
      <c r="C3" s="4" t="str">
        <f>Jména!B3</f>
        <v>22. 6. 2025</v>
      </c>
    </row>
    <row r="4" spans="1:24" ht="15.75" customHeight="1" x14ac:dyDescent="0.2">
      <c r="A4" s="4" t="s">
        <v>1</v>
      </c>
      <c r="C4" s="4" t="str">
        <f>Jména!B4</f>
        <v>SKK Rokycany</v>
      </c>
    </row>
    <row r="5" spans="1:24" ht="15.75" customHeight="1" x14ac:dyDescent="0.2">
      <c r="A5" s="4"/>
      <c r="C5" s="4"/>
    </row>
    <row r="6" spans="1:24" ht="15.75" customHeight="1" x14ac:dyDescent="0.2">
      <c r="A6" s="5" t="s">
        <v>2</v>
      </c>
    </row>
    <row r="7" spans="1:24" x14ac:dyDescent="0.2">
      <c r="A7" s="6" t="s">
        <v>3</v>
      </c>
      <c r="G7" s="7" t="s">
        <v>4</v>
      </c>
      <c r="K7" s="7" t="s">
        <v>5</v>
      </c>
      <c r="O7" s="7" t="s">
        <v>6</v>
      </c>
      <c r="P7" s="7" t="s">
        <v>7</v>
      </c>
    </row>
    <row r="8" spans="1:24" x14ac:dyDescent="0.2">
      <c r="A8" s="62">
        <v>1</v>
      </c>
      <c r="B8" s="1" t="s">
        <v>8</v>
      </c>
      <c r="C8" s="8">
        <v>0.35416666666667002</v>
      </c>
      <c r="D8" s="1" t="str">
        <f>Jména!B7</f>
        <v>Hažva - Mašková</v>
      </c>
      <c r="E8" s="1" t="s">
        <v>9</v>
      </c>
      <c r="F8" s="1" t="str">
        <f>Jména!B22</f>
        <v>Mikoláš - Hrdinová</v>
      </c>
      <c r="G8" s="9">
        <f>Utkání!Q3</f>
        <v>1</v>
      </c>
      <c r="H8" s="9" t="s">
        <v>10</v>
      </c>
      <c r="I8" s="9">
        <f>Utkání!Q4</f>
        <v>1</v>
      </c>
      <c r="K8" s="10">
        <f>SUM(Utkání!R3:T3)</f>
        <v>27</v>
      </c>
      <c r="L8" s="10" t="s">
        <v>10</v>
      </c>
      <c r="M8" s="10">
        <f>SUM(Utkání!R4:T4)</f>
        <v>26</v>
      </c>
      <c r="O8" s="1" t="str">
        <f>IF((G8+I8)&lt;&gt;2,V8,IF(G8&gt;I8,D8,IF(G8&lt;I8,F8,IF(K8&gt;M8,D8,IF(K8&lt;M8,F8,V8)))))</f>
        <v>Hažva - Mašková</v>
      </c>
      <c r="P8" s="1" t="str">
        <f>IF(G8&lt;I8,D8,IF(G8&gt;I8,F8,IF(K8&lt;M8,D8,IF(K8&gt;M8,F8,W8))))</f>
        <v>Mikoláš - Hrdinová</v>
      </c>
      <c r="V8" s="1" t="s">
        <v>11</v>
      </c>
      <c r="W8" s="1" t="s">
        <v>12</v>
      </c>
      <c r="X8" s="1" t="str">
        <f>G8&amp;":"&amp;I8&amp;IF(K8&gt;0,"   ("&amp;K8&amp;":"&amp;M8&amp;")","")</f>
        <v>1:1   (27:26)</v>
      </c>
    </row>
    <row r="9" spans="1:24" x14ac:dyDescent="0.2">
      <c r="A9" s="62">
        <v>2</v>
      </c>
      <c r="B9" s="1" t="s">
        <v>13</v>
      </c>
      <c r="C9" s="8">
        <v>0.35416666666667002</v>
      </c>
      <c r="D9" s="1" t="str">
        <f>Jména!B14</f>
        <v>Koubek - Svačinová</v>
      </c>
      <c r="E9" s="1" t="s">
        <v>9</v>
      </c>
      <c r="F9" s="1" t="str">
        <f>Jména!B15</f>
        <v>Rusin - Kučerová</v>
      </c>
      <c r="G9" s="9">
        <f>Utkání!Q5</f>
        <v>2</v>
      </c>
      <c r="H9" s="9" t="s">
        <v>10</v>
      </c>
      <c r="I9" s="9">
        <f>Utkání!Q6</f>
        <v>0</v>
      </c>
      <c r="K9" s="10">
        <f>SUM(Utkání!R5:T5)</f>
        <v>0</v>
      </c>
      <c r="L9" s="10" t="s">
        <v>10</v>
      </c>
      <c r="M9" s="10">
        <f>SUM(Utkání!R6:T6)</f>
        <v>0</v>
      </c>
      <c r="O9" s="1" t="str">
        <f>IF((G9+I9)&lt;&gt;2,V9,IF(G9&gt;I9,D9,IF(G9&lt;I9,F9,IF(K9&gt;M9,D9,IF(K9&lt;M9,F9,V9)))))</f>
        <v>Koubek - Svačinová</v>
      </c>
      <c r="P9" s="1" t="str">
        <f>IF(G9&lt;I9,D9,IF(G9&gt;I9,F9,IF(K9&lt;M9,D9,IF(K9&gt;M9,F9,W9))))</f>
        <v>Rusin - Kučerová</v>
      </c>
      <c r="V9" s="1" t="s">
        <v>14</v>
      </c>
      <c r="W9" s="1" t="s">
        <v>12</v>
      </c>
      <c r="X9" s="1" t="str">
        <f>G9&amp;":"&amp;I9&amp;IF(K9&gt;0,"   ("&amp;K9&amp;":"&amp;M9&amp;")","")</f>
        <v>2:0</v>
      </c>
    </row>
    <row r="10" spans="1:24" x14ac:dyDescent="0.2">
      <c r="A10" s="62">
        <v>3</v>
      </c>
      <c r="B10" s="1" t="s">
        <v>15</v>
      </c>
      <c r="C10" s="8">
        <v>0.375</v>
      </c>
      <c r="D10" s="1" t="str">
        <f>Jména!B10</f>
        <v>Kellner - Concepción</v>
      </c>
      <c r="E10" s="1" t="s">
        <v>9</v>
      </c>
      <c r="F10" s="1" t="str">
        <f>Jména!B19</f>
        <v>Rada - Radová</v>
      </c>
      <c r="G10" s="9">
        <f>Utkání!Q7</f>
        <v>2</v>
      </c>
      <c r="H10" s="9" t="s">
        <v>10</v>
      </c>
      <c r="I10" s="9">
        <f>Utkání!Q8</f>
        <v>0</v>
      </c>
      <c r="K10" s="10">
        <f>SUM(Utkání!R7:T7)</f>
        <v>0</v>
      </c>
      <c r="L10" s="10" t="s">
        <v>10</v>
      </c>
      <c r="M10" s="10">
        <f>SUM(Utkání!R8:T8)</f>
        <v>0</v>
      </c>
      <c r="O10" s="1" t="str">
        <f>IF((G10+I10)&lt;&gt;2,V10,IF(G10&gt;I10,D10,IF(G10&lt;I10,F10,IF(K10&gt;M10,D10,IF(K10&lt;M10,F10,V10)))))</f>
        <v>Kellner - Concepción</v>
      </c>
      <c r="P10" s="1" t="str">
        <f>IF(G10&lt;I10,D10,IF(G10&gt;I10,F10,IF(K10&lt;M10,D10,IF(K10&gt;M10,F10,W10))))</f>
        <v>Rada - Radová</v>
      </c>
      <c r="V10" s="1" t="s">
        <v>16</v>
      </c>
      <c r="W10" s="1" t="s">
        <v>12</v>
      </c>
      <c r="X10" s="1" t="str">
        <f>G10&amp;":"&amp;I10&amp;IF(K10&gt;0,"   ("&amp;K10&amp;":"&amp;M10&amp;")","")</f>
        <v>2:0</v>
      </c>
    </row>
    <row r="11" spans="1:24" x14ac:dyDescent="0.2">
      <c r="A11" s="62">
        <v>4</v>
      </c>
      <c r="B11" s="1" t="s">
        <v>17</v>
      </c>
      <c r="C11" s="8">
        <v>0.375</v>
      </c>
      <c r="D11" s="1" t="str">
        <f>Jména!B11</f>
        <v>Valík - Lidman</v>
      </c>
      <c r="E11" s="1" t="s">
        <v>9</v>
      </c>
      <c r="F11" s="1" t="str">
        <f>Jména!B18</f>
        <v>Laga - Stehlíková</v>
      </c>
      <c r="G11" s="9">
        <f>Utkání!Q9</f>
        <v>1</v>
      </c>
      <c r="H11" s="9" t="s">
        <v>10</v>
      </c>
      <c r="I11" s="9">
        <f>Utkání!Q10</f>
        <v>1</v>
      </c>
      <c r="K11" s="10">
        <f>SUM(Utkání!R9:T9)</f>
        <v>26</v>
      </c>
      <c r="L11" s="10" t="s">
        <v>10</v>
      </c>
      <c r="M11" s="10">
        <f>SUM(Utkání!R10:T10)</f>
        <v>28</v>
      </c>
      <c r="O11" s="1" t="str">
        <f>IF((G11+I11)&lt;&gt;2,V11,IF(G11&gt;I11,D11,IF(G11&lt;I11,F11,IF(K11&gt;M11,D11,IF(K11&lt;M11,F11,V11)))))</f>
        <v>Laga - Stehlíková</v>
      </c>
      <c r="P11" s="1" t="str">
        <f>IF(G11&lt;I11,D11,IF(G11&gt;I11,F11,IF(K11&lt;M11,D11,IF(K11&gt;M11,F11,W11))))</f>
        <v>Valík - Lidman</v>
      </c>
      <c r="V11" s="1" t="s">
        <v>18</v>
      </c>
      <c r="W11" s="1" t="s">
        <v>12</v>
      </c>
      <c r="X11" s="1" t="str">
        <f>G11&amp;":"&amp;I11&amp;IF(K11&gt;0,"   ("&amp;K11&amp;":"&amp;M11&amp;")","")</f>
        <v>1:1   (26:28)</v>
      </c>
    </row>
    <row r="12" spans="1:24" x14ac:dyDescent="0.2">
      <c r="A12" s="62">
        <v>5</v>
      </c>
      <c r="B12" s="1" t="s">
        <v>19</v>
      </c>
      <c r="C12" s="8">
        <v>0.39583333333332998</v>
      </c>
      <c r="D12" s="1" t="str">
        <f>Jména!B8</f>
        <v>Braun - Braunová</v>
      </c>
      <c r="E12" s="1" t="s">
        <v>9</v>
      </c>
      <c r="F12" s="1" t="str">
        <f>Jména!B21</f>
        <v>Marek - Tobolová</v>
      </c>
      <c r="G12" s="9">
        <f>Utkání!Q11</f>
        <v>1</v>
      </c>
      <c r="H12" s="9" t="s">
        <v>10</v>
      </c>
      <c r="I12" s="9">
        <f>Utkání!Q12</f>
        <v>1</v>
      </c>
      <c r="K12" s="10">
        <f>SUM(Utkání!R11:T11)</f>
        <v>23</v>
      </c>
      <c r="L12" s="10" t="s">
        <v>10</v>
      </c>
      <c r="M12" s="10">
        <f>SUM(Utkání!R12:T12)</f>
        <v>27</v>
      </c>
      <c r="O12" s="1" t="str">
        <f>IF((G12+I12)&lt;&gt;2,V12,IF(G12&gt;I12,D12,IF(G12&lt;I12,F12,IF(K12&gt;M12,D12,IF(K12&lt;M12,F12,V12)))))</f>
        <v>Marek - Tobolová</v>
      </c>
      <c r="P12" s="1" t="str">
        <f>IF(G12&lt;I12,D12,IF(G12&gt;I12,F12,IF(K12&lt;M12,D12,IF(K12&gt;M12,F12,W12))))</f>
        <v>Braun - Braunová</v>
      </c>
      <c r="V12" s="1" t="s">
        <v>20</v>
      </c>
      <c r="W12" s="1" t="s">
        <v>12</v>
      </c>
      <c r="X12" s="1" t="str">
        <f>G12&amp;":"&amp;I12&amp;IF(K12&gt;0,"   ("&amp;K12&amp;":"&amp;M12&amp;")","")</f>
        <v>1:1   (23:27)</v>
      </c>
    </row>
    <row r="13" spans="1:24" x14ac:dyDescent="0.2">
      <c r="A13" s="62">
        <v>6</v>
      </c>
      <c r="B13" s="1" t="s">
        <v>21</v>
      </c>
      <c r="C13" s="8">
        <v>0.39583333333332998</v>
      </c>
      <c r="D13" s="1" t="str">
        <f>Jména!B13</f>
        <v>Procházka - Vejmolová</v>
      </c>
      <c r="E13" s="1" t="s">
        <v>9</v>
      </c>
      <c r="F13" s="1" t="str">
        <f>Jména!B16</f>
        <v>Novák - Bendová</v>
      </c>
      <c r="G13" s="9">
        <f>Utkání!Q13</f>
        <v>2</v>
      </c>
      <c r="H13" s="9" t="s">
        <v>10</v>
      </c>
      <c r="I13" s="9">
        <f>Utkání!Q14</f>
        <v>0</v>
      </c>
      <c r="K13" s="10">
        <f>SUM(Utkání!R13:T13)</f>
        <v>0</v>
      </c>
      <c r="L13" s="10" t="s">
        <v>10</v>
      </c>
      <c r="M13" s="10">
        <f>SUM(Utkání!R14:T14)</f>
        <v>0</v>
      </c>
      <c r="O13" s="1" t="str">
        <f>IF((G13+I13)&lt;&gt;2,V13,IF(G13&gt;I13,D13,IF(G13&lt;I13,F13,IF(K13&gt;M13,D13,IF(K13&lt;M13,F13,V13)))))</f>
        <v>Procházka - Vejmolová</v>
      </c>
      <c r="P13" s="1" t="str">
        <f>IF(G13&lt;I13,D13,IF(G13&gt;I13,F13,IF(K13&lt;M13,D13,IF(K13&gt;M13,F13,W13))))</f>
        <v>Novák - Bendová</v>
      </c>
      <c r="V13" s="1" t="s">
        <v>22</v>
      </c>
      <c r="W13" s="1" t="s">
        <v>12</v>
      </c>
      <c r="X13" s="1" t="str">
        <f>G13&amp;":"&amp;I13&amp;IF(K13&gt;0,"   ("&amp;K13&amp;":"&amp;M13&amp;")","")</f>
        <v>2:0</v>
      </c>
    </row>
    <row r="14" spans="1:24" x14ac:dyDescent="0.2">
      <c r="A14" s="62">
        <v>7</v>
      </c>
      <c r="B14" s="1" t="s">
        <v>23</v>
      </c>
      <c r="C14" s="8">
        <v>0.41666666666667002</v>
      </c>
      <c r="D14" s="1" t="str">
        <f>Jména!B9</f>
        <v>Šafránek - Šuterová</v>
      </c>
      <c r="E14" s="1" t="s">
        <v>9</v>
      </c>
      <c r="F14" s="1" t="str">
        <f>Jména!B20</f>
        <v>Divílek st. - Divílková</v>
      </c>
      <c r="G14" s="9">
        <f>Utkání!Q15</f>
        <v>0</v>
      </c>
      <c r="H14" s="9" t="s">
        <v>10</v>
      </c>
      <c r="I14" s="9">
        <f>Utkání!Q16</f>
        <v>2</v>
      </c>
      <c r="K14" s="10">
        <f>SUM(Utkání!R15:T15)</f>
        <v>0</v>
      </c>
      <c r="L14" s="10" t="s">
        <v>10</v>
      </c>
      <c r="M14" s="10">
        <f>SUM(Utkání!R16:T16)</f>
        <v>0</v>
      </c>
      <c r="O14" s="1" t="str">
        <f>IF((G14+I14)&lt;&gt;2,V14,IF(G14&gt;I14,D14,IF(G14&lt;I14,F14,IF(K14&gt;M14,D14,IF(K14&lt;M14,F14,V14)))))</f>
        <v>Divílek st. - Divílková</v>
      </c>
      <c r="P14" s="1" t="str">
        <f>IF(G14&lt;I14,D14,IF(G14&gt;I14,F14,IF(K14&lt;M14,D14,IF(K14&gt;M14,F14,W14))))</f>
        <v>Šafránek - Šuterová</v>
      </c>
      <c r="V14" s="1" t="s">
        <v>24</v>
      </c>
      <c r="W14" s="1" t="s">
        <v>12</v>
      </c>
      <c r="X14" s="1" t="str">
        <f>G14&amp;":"&amp;I14&amp;IF(K14&gt;0,"   ("&amp;K14&amp;":"&amp;M14&amp;")","")</f>
        <v>0:2</v>
      </c>
    </row>
    <row r="15" spans="1:24" x14ac:dyDescent="0.2">
      <c r="A15" s="62">
        <v>8</v>
      </c>
      <c r="B15" s="1" t="s">
        <v>25</v>
      </c>
      <c r="C15" s="8">
        <v>0.41666666666667002</v>
      </c>
      <c r="D15" s="1" t="str">
        <f>Jména!B12</f>
        <v>Hejhal - Kohoutová</v>
      </c>
      <c r="E15" s="1" t="s">
        <v>9</v>
      </c>
      <c r="F15" s="1" t="str">
        <f>Jména!B17</f>
        <v>Adamů - Hrdinová</v>
      </c>
      <c r="G15" s="9">
        <f>Utkání!Q17</f>
        <v>2</v>
      </c>
      <c r="H15" s="9" t="s">
        <v>10</v>
      </c>
      <c r="I15" s="9">
        <f>Utkání!Q18</f>
        <v>0</v>
      </c>
      <c r="K15" s="10">
        <f>SUM(Utkání!R17:T17)</f>
        <v>0</v>
      </c>
      <c r="L15" s="10" t="s">
        <v>10</v>
      </c>
      <c r="M15" s="10">
        <f>SUM(Utkání!R18:T18)</f>
        <v>0</v>
      </c>
      <c r="O15" s="1" t="str">
        <f>IF((G15+I15)&lt;&gt;2,V15,IF(G15&gt;I15,D15,IF(G15&lt;I15,F15,IF(K15&gt;M15,D15,IF(K15&lt;M15,F15,V15)))))</f>
        <v>Hejhal - Kohoutová</v>
      </c>
      <c r="P15" s="1" t="str">
        <f>IF(G15&lt;I15,D15,IF(G15&gt;I15,F15,IF(K15&lt;M15,D15,IF(K15&gt;M15,F15,W15))))</f>
        <v>Adamů - Hrdinová</v>
      </c>
      <c r="V15" s="1" t="s">
        <v>26</v>
      </c>
      <c r="W15" s="1" t="s">
        <v>12</v>
      </c>
      <c r="X15" s="1" t="str">
        <f>G15&amp;":"&amp;I15&amp;IF(K15&gt;0,"   ("&amp;K15&amp;":"&amp;M15&amp;")","")</f>
        <v>2:0</v>
      </c>
    </row>
    <row r="16" spans="1:24" x14ac:dyDescent="0.2">
      <c r="A16" s="6" t="s">
        <v>27</v>
      </c>
      <c r="C16" s="8"/>
      <c r="H16" s="11"/>
      <c r="I16" s="11"/>
      <c r="L16" s="11"/>
      <c r="M16" s="11"/>
    </row>
    <row r="17" spans="1:24" x14ac:dyDescent="0.2">
      <c r="A17" s="62">
        <v>9</v>
      </c>
      <c r="B17" s="1" t="s">
        <v>28</v>
      </c>
      <c r="C17" s="8">
        <v>0.4375</v>
      </c>
      <c r="D17" s="1" t="str">
        <f>O8</f>
        <v>Hažva - Mašková</v>
      </c>
      <c r="E17" s="1" t="s">
        <v>9</v>
      </c>
      <c r="F17" s="1" t="str">
        <f>O9</f>
        <v>Koubek - Svačinová</v>
      </c>
      <c r="G17" s="9">
        <f>Utkání!Q21</f>
        <v>2</v>
      </c>
      <c r="H17" s="11" t="s">
        <v>10</v>
      </c>
      <c r="I17" s="9">
        <f>Utkání!Q22</f>
        <v>0</v>
      </c>
      <c r="K17" s="10">
        <f>SUM(Utkání!R21:T21)</f>
        <v>0</v>
      </c>
      <c r="L17" s="11" t="s">
        <v>10</v>
      </c>
      <c r="M17" s="10">
        <f>SUM(Utkání!R22:T22)</f>
        <v>0</v>
      </c>
      <c r="O17" s="1" t="str">
        <f>IF((G17+I17)&lt;&gt;2,V17,IF(G17&gt;I17,D17,IF(G17&lt;I17,F17,IF(K17&gt;M17,D17,IF(K17&lt;M17,F17,V17)))))</f>
        <v>Hažva - Mašková</v>
      </c>
      <c r="P17" s="1" t="str">
        <f>IF(G17&lt;I17,D17,IF(G17&gt;I17,F17,IF(K17&lt;M17,D17,IF(K17&gt;M17,F17,W17))))</f>
        <v>Koubek - Svačinová</v>
      </c>
      <c r="V17" s="1" t="s">
        <v>29</v>
      </c>
      <c r="W17" s="1" t="s">
        <v>30</v>
      </c>
      <c r="X17" s="1" t="str">
        <f>G17&amp;":"&amp;I17&amp;IF(K17&gt;0,"   ("&amp;K17&amp;":"&amp;M17&amp;")","")</f>
        <v>2:0</v>
      </c>
    </row>
    <row r="18" spans="1:24" x14ac:dyDescent="0.2">
      <c r="A18" s="62">
        <v>10</v>
      </c>
      <c r="B18" s="1" t="s">
        <v>31</v>
      </c>
      <c r="C18" s="8">
        <v>0.4375</v>
      </c>
      <c r="D18" s="1" t="str">
        <f>O10</f>
        <v>Kellner - Concepción</v>
      </c>
      <c r="E18" s="1" t="s">
        <v>9</v>
      </c>
      <c r="F18" s="1" t="str">
        <f>O11</f>
        <v>Laga - Stehlíková</v>
      </c>
      <c r="G18" s="9">
        <f>Utkání!Q23</f>
        <v>1</v>
      </c>
      <c r="H18" s="11" t="s">
        <v>10</v>
      </c>
      <c r="I18" s="9">
        <f>Utkání!Q24</f>
        <v>1</v>
      </c>
      <c r="K18" s="10">
        <f>SUM(Utkání!R23:T23)</f>
        <v>23</v>
      </c>
      <c r="L18" s="11" t="s">
        <v>10</v>
      </c>
      <c r="M18" s="10">
        <f>SUM(Utkání!R24:T24)</f>
        <v>25</v>
      </c>
      <c r="O18" s="1" t="str">
        <f>IF((G18+I18)&lt;&gt;2,V18,IF(G18&gt;I18,D18,IF(G18&lt;I18,F18,IF(K18&gt;M18,D18,IF(K18&lt;M18,F18,V18)))))</f>
        <v>Laga - Stehlíková</v>
      </c>
      <c r="P18" s="1" t="str">
        <f>IF(G18&lt;I18,D18,IF(G18&gt;I18,F18,IF(K18&lt;M18,D18,IF(K18&gt;M18,F18,W18))))</f>
        <v>Kellner - Concepción</v>
      </c>
      <c r="V18" s="1" t="s">
        <v>32</v>
      </c>
      <c r="W18" s="1" t="s">
        <v>30</v>
      </c>
      <c r="X18" s="1" t="str">
        <f>G18&amp;":"&amp;I18&amp;IF(K18&gt;0,"   ("&amp;K18&amp;":"&amp;M18&amp;")","")</f>
        <v>1:1   (23:25)</v>
      </c>
    </row>
    <row r="19" spans="1:24" x14ac:dyDescent="0.2">
      <c r="A19" s="62">
        <v>11</v>
      </c>
      <c r="B19" s="1" t="s">
        <v>33</v>
      </c>
      <c r="C19" s="8">
        <v>0.45833333333332998</v>
      </c>
      <c r="D19" s="1" t="str">
        <f>O12</f>
        <v>Marek - Tobolová</v>
      </c>
      <c r="E19" s="1" t="s">
        <v>9</v>
      </c>
      <c r="F19" s="1" t="str">
        <f>O13</f>
        <v>Procházka - Vejmolová</v>
      </c>
      <c r="G19" s="9">
        <f>Utkání!Q25</f>
        <v>2</v>
      </c>
      <c r="H19" s="11" t="s">
        <v>10</v>
      </c>
      <c r="I19" s="9">
        <f>Utkání!Q26</f>
        <v>0</v>
      </c>
      <c r="K19" s="10">
        <f>SUM(Utkání!R25:T25)</f>
        <v>0</v>
      </c>
      <c r="L19" s="11" t="s">
        <v>10</v>
      </c>
      <c r="M19" s="10">
        <f>SUM(Utkání!R26:T26)</f>
        <v>0</v>
      </c>
      <c r="O19" s="1" t="str">
        <f>IF((G19+I19)&lt;&gt;2,V19,IF(G19&gt;I19,D19,IF(G19&lt;I19,F19,IF(K19&gt;M19,D19,IF(K19&lt;M19,F19,V19)))))</f>
        <v>Marek - Tobolová</v>
      </c>
      <c r="P19" s="1" t="str">
        <f>IF(G19&lt;I19,D19,IF(G19&gt;I19,F19,IF(K19&lt;M19,D19,IF(K19&gt;M19,F19,W19))))</f>
        <v>Procházka - Vejmolová</v>
      </c>
      <c r="V19" s="1" t="s">
        <v>34</v>
      </c>
      <c r="W19" s="1" t="s">
        <v>30</v>
      </c>
      <c r="X19" s="1" t="str">
        <f>G19&amp;":"&amp;I19&amp;IF(K19&gt;0,"   ("&amp;K19&amp;":"&amp;M19&amp;")","")</f>
        <v>2:0</v>
      </c>
    </row>
    <row r="20" spans="1:24" x14ac:dyDescent="0.2">
      <c r="A20" s="62">
        <v>12</v>
      </c>
      <c r="B20" s="1" t="s">
        <v>35</v>
      </c>
      <c r="C20" s="8">
        <v>0.45833333333332998</v>
      </c>
      <c r="D20" s="1" t="str">
        <f>O14</f>
        <v>Divílek st. - Divílková</v>
      </c>
      <c r="E20" s="1" t="s">
        <v>9</v>
      </c>
      <c r="F20" s="1" t="str">
        <f>O15</f>
        <v>Hejhal - Kohoutová</v>
      </c>
      <c r="G20" s="9">
        <f>Utkání!Q27</f>
        <v>2</v>
      </c>
      <c r="H20" s="11" t="s">
        <v>10</v>
      </c>
      <c r="I20" s="9">
        <f>Utkání!Q28</f>
        <v>0</v>
      </c>
      <c r="K20" s="10">
        <f>SUM(Utkání!R27:T27)</f>
        <v>0</v>
      </c>
      <c r="L20" s="11" t="s">
        <v>10</v>
      </c>
      <c r="M20" s="10">
        <f>SUM(Utkání!R28:T28)</f>
        <v>0</v>
      </c>
      <c r="O20" s="1" t="str">
        <f>IF((G20+I20)&lt;&gt;2,V20,IF(G20&gt;I20,D20,IF(G20&lt;I20,F20,IF(K20&gt;M20,D20,IF(K20&lt;M20,F20,V20)))))</f>
        <v>Divílek st. - Divílková</v>
      </c>
      <c r="P20" s="1" t="str">
        <f>IF(G20&lt;I20,D20,IF(G20&gt;I20,F20,IF(K20&lt;M20,D20,IF(K20&gt;M20,F20,W20))))</f>
        <v>Hejhal - Kohoutová</v>
      </c>
      <c r="V20" s="1" t="s">
        <v>36</v>
      </c>
      <c r="W20" s="1" t="s">
        <v>30</v>
      </c>
      <c r="X20" s="1" t="str">
        <f>G20&amp;":"&amp;I20&amp;IF(K20&gt;0,"   ("&amp;K20&amp;":"&amp;M20&amp;")","")</f>
        <v>2:0</v>
      </c>
    </row>
    <row r="21" spans="1:24" x14ac:dyDescent="0.2">
      <c r="A21" s="6" t="s">
        <v>37</v>
      </c>
      <c r="C21" s="8"/>
      <c r="H21" s="11"/>
      <c r="I21" s="9"/>
      <c r="K21" s="10"/>
      <c r="L21" s="11"/>
      <c r="M21" s="10"/>
    </row>
    <row r="22" spans="1:24" x14ac:dyDescent="0.2">
      <c r="A22" s="62">
        <v>13</v>
      </c>
      <c r="B22" s="1" t="s">
        <v>38</v>
      </c>
      <c r="C22" s="8">
        <v>0.47916666666667002</v>
      </c>
      <c r="D22" s="1" t="str">
        <f>O17</f>
        <v>Hažva - Mašková</v>
      </c>
      <c r="E22" s="1" t="s">
        <v>9</v>
      </c>
      <c r="F22" s="1" t="str">
        <f>O18</f>
        <v>Laga - Stehlíková</v>
      </c>
      <c r="G22" s="9">
        <f>Utkání!Q31</f>
        <v>2</v>
      </c>
      <c r="H22" s="11" t="s">
        <v>10</v>
      </c>
      <c r="I22" s="9">
        <f>Utkání!Q32</f>
        <v>0</v>
      </c>
      <c r="K22" s="10">
        <f>SUM(Utkání!R31:T31)</f>
        <v>0</v>
      </c>
      <c r="L22" s="11" t="s">
        <v>10</v>
      </c>
      <c r="M22" s="10">
        <f>SUM(Utkání!R32:T32)</f>
        <v>0</v>
      </c>
      <c r="O22" s="1" t="str">
        <f>IF((G22+I22)&lt;&gt;2,V22,IF(G22&gt;I22,D22,IF(G22&lt;I22,F22,IF(K22&gt;M22,D22,IF(K22&lt;M22,F22,V22)))))</f>
        <v>Hažva - Mašková</v>
      </c>
      <c r="P22" s="1" t="str">
        <f>IF(G22&lt;I22,D22,IF(G22&gt;I22,F22,IF(K22&lt;M22,D22,IF(K22&gt;M22,F22,W22))))</f>
        <v>Laga - Stehlíková</v>
      </c>
      <c r="V22" s="1" t="s">
        <v>39</v>
      </c>
      <c r="W22" s="1" t="s">
        <v>40</v>
      </c>
      <c r="X22" s="1" t="str">
        <f>G22&amp;":"&amp;I22&amp;IF(K22&gt;0,"   ("&amp;K22&amp;":"&amp;M22&amp;")","")</f>
        <v>2:0</v>
      </c>
    </row>
    <row r="23" spans="1:24" x14ac:dyDescent="0.2">
      <c r="A23" s="62">
        <v>14</v>
      </c>
      <c r="B23" s="1" t="s">
        <v>41</v>
      </c>
      <c r="C23" s="8">
        <v>0.47916666666667002</v>
      </c>
      <c r="D23" s="1" t="str">
        <f>O19</f>
        <v>Marek - Tobolová</v>
      </c>
      <c r="E23" s="1" t="s">
        <v>9</v>
      </c>
      <c r="F23" s="1" t="str">
        <f>O20</f>
        <v>Divílek st. - Divílková</v>
      </c>
      <c r="G23" s="9">
        <f>Utkání!Q33</f>
        <v>2</v>
      </c>
      <c r="H23" s="11" t="s">
        <v>10</v>
      </c>
      <c r="I23" s="9">
        <f>Utkání!Q34</f>
        <v>0</v>
      </c>
      <c r="K23" s="10">
        <f>SUM(Utkání!R33:T33)</f>
        <v>0</v>
      </c>
      <c r="L23" s="11" t="s">
        <v>10</v>
      </c>
      <c r="M23" s="10">
        <f>SUM(Utkání!R34:T34)</f>
        <v>0</v>
      </c>
      <c r="O23" s="1" t="str">
        <f>IF((G23+I23)&lt;&gt;2,V23,IF(G23&gt;I23,D23,IF(G23&lt;I23,F23,IF(K23&gt;M23,D23,IF(K23&lt;M23,F23,V23)))))</f>
        <v>Marek - Tobolová</v>
      </c>
      <c r="P23" s="1" t="str">
        <f>IF(G23&lt;I23,D23,IF(G23&gt;I23,F23,IF(K23&lt;M23,D23,IF(K23&gt;M23,F23,W23))))</f>
        <v>Divílek st. - Divílková</v>
      </c>
      <c r="V23" s="1" t="s">
        <v>42</v>
      </c>
      <c r="W23" s="1" t="s">
        <v>43</v>
      </c>
      <c r="X23" s="1" t="str">
        <f>G23&amp;":"&amp;I23&amp;IF(K23&gt;0,"   ("&amp;K23&amp;":"&amp;M23&amp;")","")</f>
        <v>2:0</v>
      </c>
    </row>
    <row r="24" spans="1:24" x14ac:dyDescent="0.2">
      <c r="A24" s="6" t="s">
        <v>44</v>
      </c>
      <c r="C24" s="8"/>
      <c r="H24" s="11"/>
    </row>
    <row r="25" spans="1:24" x14ac:dyDescent="0.2">
      <c r="A25" s="62">
        <v>15</v>
      </c>
      <c r="B25" s="1" t="s">
        <v>45</v>
      </c>
      <c r="C25" s="8">
        <v>0.5</v>
      </c>
      <c r="D25" s="1" t="str">
        <f>O22</f>
        <v>Hažva - Mašková</v>
      </c>
      <c r="E25" s="1" t="s">
        <v>9</v>
      </c>
      <c r="F25" s="1" t="str">
        <f>O23</f>
        <v>Marek - Tobolová</v>
      </c>
      <c r="G25" s="9">
        <f>Utkání!Q37</f>
        <v>2</v>
      </c>
      <c r="H25" s="11" t="s">
        <v>10</v>
      </c>
      <c r="I25" s="9">
        <f>Utkání!Q38</f>
        <v>0</v>
      </c>
      <c r="K25" s="10">
        <f>SUM(Utkání!R37:T37)</f>
        <v>0</v>
      </c>
      <c r="L25" s="11" t="s">
        <v>10</v>
      </c>
      <c r="M25" s="10">
        <f>SUM(Utkání!R38:T38)</f>
        <v>0</v>
      </c>
      <c r="O25" s="1" t="str">
        <f>IF((G25+I25)&lt;&gt;2,V25,IF(G25&gt;I25,D25,IF(G25&lt;I25,F25,IF(K25&gt;M25,D25,IF(K25&lt;M25,F25,V25)))))</f>
        <v>Hažva - Mašková</v>
      </c>
      <c r="P25" s="1" t="str">
        <f>IF(G25&lt;I25,D25,IF(G25&gt;I25,F25,IF(K25&lt;M25,D25,IF(K25&gt;M25,F25,W25))))</f>
        <v>Marek - Tobolová</v>
      </c>
      <c r="V25" s="1" t="s">
        <v>46</v>
      </c>
      <c r="W25" s="1" t="s">
        <v>47</v>
      </c>
      <c r="X25" s="1" t="str">
        <f>G25&amp;":"&amp;I25&amp;IF(K25&gt;0,"   ("&amp;K25&amp;":"&amp;M25&amp;")","")</f>
        <v>2:0</v>
      </c>
    </row>
  </sheetData>
  <sheetProtection formatCells="0" formatColumns="0" formatRows="0" insertColumns="0" insertRows="0" insertHyperlinks="0" deleteColumns="0" deleteRows="0" sort="0" autoFilter="0" pivotTables="0"/>
  <pageMargins left="0.59055118110236005" right="0.59055118110236005" top="0.78740157480314998" bottom="0.78740157480314998" header="0.51181102362205" footer="0.51181102362205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K33"/>
  <sheetViews>
    <sheetView showGridLines="0" zoomScale="115" zoomScaleNormal="115" workbookViewId="0"/>
  </sheetViews>
  <sheetFormatPr defaultRowHeight="14.25" x14ac:dyDescent="0.2"/>
  <cols>
    <col min="1" max="1" width="2.6953125" style="1" customWidth="1"/>
    <col min="2" max="2" width="24.67578125" style="1" customWidth="1"/>
    <col min="3" max="5" width="20.765625" style="1" customWidth="1"/>
    <col min="6" max="6" width="6.47265625" style="1" customWidth="1"/>
    <col min="7" max="7" width="1.75" style="1" customWidth="1"/>
    <col min="8" max="8" width="20.765625" style="1" customWidth="1"/>
    <col min="9" max="1025" width="9.16796875" style="1" customWidth="1"/>
  </cols>
  <sheetData>
    <row r="1" spans="2:7" ht="18.75" customHeight="1" x14ac:dyDescent="0.25">
      <c r="B1" s="2" t="s">
        <v>48</v>
      </c>
    </row>
    <row r="3" spans="2:7" x14ac:dyDescent="0.2">
      <c r="B3" s="12" t="str">
        <f>Jména!B7</f>
        <v>Hažva - Mašková</v>
      </c>
      <c r="C3" s="12"/>
      <c r="D3" s="12"/>
      <c r="E3" s="12"/>
    </row>
    <row r="4" spans="2:7" x14ac:dyDescent="0.2">
      <c r="B4" s="13"/>
      <c r="C4" s="14" t="str">
        <f>Los!O8</f>
        <v>Hažva - Mašková</v>
      </c>
      <c r="D4" s="12"/>
      <c r="E4" s="12"/>
    </row>
    <row r="5" spans="2:7" x14ac:dyDescent="0.2">
      <c r="B5" s="15" t="str">
        <f>Jména!B22</f>
        <v>Mikoláš - Hrdinová</v>
      </c>
      <c r="C5" s="13" t="str">
        <f>Los!X8</f>
        <v>1:1   (27:26)</v>
      </c>
      <c r="D5" s="12"/>
      <c r="E5" s="12"/>
    </row>
    <row r="6" spans="2:7" x14ac:dyDescent="0.2">
      <c r="B6" s="12"/>
      <c r="C6" s="16"/>
      <c r="D6" s="14" t="str">
        <f>Los!O17</f>
        <v>Hažva - Mašková</v>
      </c>
      <c r="E6" s="12"/>
    </row>
    <row r="7" spans="2:7" x14ac:dyDescent="0.2">
      <c r="B7" s="14" t="str">
        <f>Jména!B14</f>
        <v>Koubek - Svačinová</v>
      </c>
      <c r="C7" s="16"/>
      <c r="D7" s="13" t="str">
        <f>Los!X17</f>
        <v>2:0</v>
      </c>
      <c r="E7" s="12"/>
    </row>
    <row r="8" spans="2:7" x14ac:dyDescent="0.2">
      <c r="B8" s="13"/>
      <c r="C8" s="15" t="str">
        <f>Los!O9</f>
        <v>Koubek - Svačinová</v>
      </c>
      <c r="D8" s="16"/>
      <c r="E8" s="12"/>
    </row>
    <row r="9" spans="2:7" x14ac:dyDescent="0.2">
      <c r="B9" s="15" t="str">
        <f>Jména!B15</f>
        <v>Rusin - Kučerová</v>
      </c>
      <c r="C9" s="12" t="str">
        <f>Los!X9</f>
        <v>2:0</v>
      </c>
      <c r="D9" s="16"/>
      <c r="E9" s="12"/>
    </row>
    <row r="10" spans="2:7" x14ac:dyDescent="0.2">
      <c r="B10" s="12"/>
      <c r="C10" s="12"/>
      <c r="D10" s="16"/>
      <c r="E10" s="14" t="str">
        <f>Los!O22</f>
        <v>Hažva - Mašková</v>
      </c>
      <c r="F10" s="17"/>
      <c r="G10" s="18"/>
    </row>
    <row r="11" spans="2:7" x14ac:dyDescent="0.2">
      <c r="B11" s="14" t="str">
        <f>Jména!B10</f>
        <v>Kellner - Concepción</v>
      </c>
      <c r="C11" s="12"/>
      <c r="D11" s="16"/>
      <c r="E11" s="12" t="str">
        <f>Los!X22</f>
        <v>2:0</v>
      </c>
      <c r="F11" s="18"/>
      <c r="G11" s="19"/>
    </row>
    <row r="12" spans="2:7" x14ac:dyDescent="0.2">
      <c r="B12" s="13"/>
      <c r="C12" s="14" t="str">
        <f>Los!O10</f>
        <v>Kellner - Concepción</v>
      </c>
      <c r="D12" s="16"/>
      <c r="E12" s="12"/>
      <c r="F12" s="18"/>
      <c r="G12" s="20"/>
    </row>
    <row r="13" spans="2:7" x14ac:dyDescent="0.2">
      <c r="B13" s="15" t="str">
        <f>Jména!B19</f>
        <v>Rada - Radová</v>
      </c>
      <c r="C13" s="13" t="str">
        <f>Los!X10</f>
        <v>2:0</v>
      </c>
      <c r="D13" s="16"/>
      <c r="E13" s="12"/>
      <c r="F13" s="18"/>
      <c r="G13" s="20"/>
    </row>
    <row r="14" spans="2:7" x14ac:dyDescent="0.2">
      <c r="B14" s="12"/>
      <c r="C14" s="16"/>
      <c r="D14" s="15" t="str">
        <f>Los!O18</f>
        <v>Laga - Stehlíková</v>
      </c>
      <c r="E14" s="12"/>
      <c r="F14" s="18"/>
      <c r="G14" s="20"/>
    </row>
    <row r="15" spans="2:7" x14ac:dyDescent="0.2">
      <c r="B15" s="14" t="str">
        <f>Jména!B11</f>
        <v>Valík - Lidman</v>
      </c>
      <c r="C15" s="16"/>
      <c r="D15" s="21" t="str">
        <f>Los!X18</f>
        <v>1:1   (23:25)</v>
      </c>
      <c r="E15" s="22"/>
      <c r="F15" s="18"/>
      <c r="G15" s="20"/>
    </row>
    <row r="16" spans="2:7" x14ac:dyDescent="0.2">
      <c r="B16" s="13"/>
      <c r="C16" s="15" t="str">
        <f>Los!O11</f>
        <v>Laga - Stehlíková</v>
      </c>
      <c r="D16" s="23"/>
      <c r="E16" s="22"/>
      <c r="F16" s="18"/>
      <c r="G16" s="20"/>
    </row>
    <row r="17" spans="2:8" x14ac:dyDescent="0.2">
      <c r="B17" s="15" t="str">
        <f>Jména!B18</f>
        <v>Laga - Stehlíková</v>
      </c>
      <c r="C17" s="12" t="str">
        <f>Los!X11</f>
        <v>1:1   (26:28)</v>
      </c>
      <c r="D17" s="23"/>
      <c r="E17" s="24" t="str">
        <f>Los!P22</f>
        <v>Laga - Stehlíková</v>
      </c>
      <c r="F17" s="25" t="s">
        <v>49</v>
      </c>
      <c r="G17" s="20"/>
    </row>
    <row r="18" spans="2:8" x14ac:dyDescent="0.2">
      <c r="B18" s="12"/>
      <c r="C18" s="12"/>
      <c r="D18" s="23"/>
      <c r="E18" s="23"/>
      <c r="F18" s="18"/>
      <c r="G18" s="20"/>
      <c r="H18" s="17" t="str">
        <f>Los!O25</f>
        <v>Hažva - Mašková</v>
      </c>
    </row>
    <row r="19" spans="2:8" x14ac:dyDescent="0.2">
      <c r="B19" s="14" t="str">
        <f>Jména!B8</f>
        <v>Braun - Braunová</v>
      </c>
      <c r="C19" s="12"/>
      <c r="D19" s="23"/>
      <c r="E19" s="26" t="str">
        <f>Los!P23</f>
        <v>Divílek st. - Divílková</v>
      </c>
      <c r="F19" s="25" t="s">
        <v>49</v>
      </c>
      <c r="G19" s="20"/>
      <c r="H19" s="1" t="str">
        <f>Los!X25</f>
        <v>2:0</v>
      </c>
    </row>
    <row r="20" spans="2:8" x14ac:dyDescent="0.2">
      <c r="B20" s="13"/>
      <c r="C20" s="14" t="str">
        <f>Los!O12</f>
        <v>Marek - Tobolová</v>
      </c>
      <c r="D20" s="23"/>
      <c r="E20" s="27"/>
      <c r="F20" s="18"/>
      <c r="G20" s="20"/>
    </row>
    <row r="21" spans="2:8" x14ac:dyDescent="0.2">
      <c r="B21" s="15" t="str">
        <f>Jména!B21</f>
        <v>Marek - Tobolová</v>
      </c>
      <c r="C21" s="13" t="str">
        <f>Los!X12</f>
        <v>1:1   (23:27)</v>
      </c>
      <c r="D21" s="23"/>
      <c r="E21" s="22"/>
      <c r="F21" s="18"/>
      <c r="G21" s="20"/>
    </row>
    <row r="22" spans="2:8" x14ac:dyDescent="0.2">
      <c r="B22" s="12"/>
      <c r="C22" s="16"/>
      <c r="D22" s="14" t="str">
        <f>Los!O19</f>
        <v>Marek - Tobolová</v>
      </c>
      <c r="E22" s="22"/>
      <c r="F22" s="18"/>
      <c r="G22" s="20"/>
    </row>
    <row r="23" spans="2:8" x14ac:dyDescent="0.2">
      <c r="B23" s="14" t="str">
        <f>Jména!B13</f>
        <v>Procházka - Vejmolová</v>
      </c>
      <c r="C23" s="16"/>
      <c r="D23" s="13" t="str">
        <f>Los!X19</f>
        <v>2:0</v>
      </c>
      <c r="E23" s="12"/>
      <c r="F23" s="18"/>
      <c r="G23" s="20"/>
    </row>
    <row r="24" spans="2:8" x14ac:dyDescent="0.2">
      <c r="B24" s="13"/>
      <c r="C24" s="15" t="str">
        <f>Los!O13</f>
        <v>Procházka - Vejmolová</v>
      </c>
      <c r="D24" s="16"/>
      <c r="E24" s="12"/>
      <c r="F24" s="18"/>
      <c r="G24" s="20"/>
    </row>
    <row r="25" spans="2:8" x14ac:dyDescent="0.2">
      <c r="B25" s="15" t="str">
        <f>Jména!B16</f>
        <v>Novák - Bendová</v>
      </c>
      <c r="C25" s="12" t="str">
        <f>Los!X13</f>
        <v>2:0</v>
      </c>
      <c r="D25" s="16"/>
      <c r="E25" s="12"/>
      <c r="F25" s="18"/>
      <c r="G25" s="20"/>
    </row>
    <row r="26" spans="2:8" x14ac:dyDescent="0.2">
      <c r="B26" s="12"/>
      <c r="C26" s="12"/>
      <c r="D26" s="16"/>
      <c r="E26" s="28" t="str">
        <f>Los!O23</f>
        <v>Marek - Tobolová</v>
      </c>
      <c r="F26" s="17"/>
      <c r="G26" s="29"/>
    </row>
    <row r="27" spans="2:8" x14ac:dyDescent="0.2">
      <c r="B27" s="14" t="str">
        <f>Jména!B9</f>
        <v>Šafránek - Šuterová</v>
      </c>
      <c r="C27" s="12"/>
      <c r="D27" s="16"/>
      <c r="E27" s="12" t="str">
        <f>Los!X23</f>
        <v>2:0</v>
      </c>
    </row>
    <row r="28" spans="2:8" x14ac:dyDescent="0.2">
      <c r="B28" s="13"/>
      <c r="C28" s="14" t="str">
        <f>Los!O14</f>
        <v>Divílek st. - Divílková</v>
      </c>
      <c r="D28" s="16"/>
      <c r="E28" s="12"/>
    </row>
    <row r="29" spans="2:8" x14ac:dyDescent="0.2">
      <c r="B29" s="15" t="str">
        <f>Jména!B20</f>
        <v>Divílek st. - Divílková</v>
      </c>
      <c r="C29" s="13" t="str">
        <f>Los!X14</f>
        <v>0:2</v>
      </c>
      <c r="D29" s="16"/>
      <c r="E29" s="12"/>
    </row>
    <row r="30" spans="2:8" x14ac:dyDescent="0.2">
      <c r="B30" s="12"/>
      <c r="C30" s="16"/>
      <c r="D30" s="15" t="str">
        <f>Los!O20</f>
        <v>Divílek st. - Divílková</v>
      </c>
      <c r="E30" s="12"/>
    </row>
    <row r="31" spans="2:8" x14ac:dyDescent="0.2">
      <c r="B31" s="14" t="str">
        <f>Jména!B12</f>
        <v>Hejhal - Kohoutová</v>
      </c>
      <c r="C31" s="16"/>
      <c r="D31" s="12" t="str">
        <f>Los!X20</f>
        <v>2:0</v>
      </c>
      <c r="E31" s="12"/>
    </row>
    <row r="32" spans="2:8" x14ac:dyDescent="0.2">
      <c r="B32" s="13"/>
      <c r="C32" s="15" t="str">
        <f>Los!O15</f>
        <v>Hejhal - Kohoutová</v>
      </c>
      <c r="D32" s="12"/>
      <c r="E32" s="12"/>
      <c r="F32" s="23"/>
    </row>
    <row r="33" spans="2:6" x14ac:dyDescent="0.2">
      <c r="B33" s="15" t="str">
        <f>Jména!B17</f>
        <v>Adamů - Hrdinová</v>
      </c>
      <c r="C33" s="12" t="str">
        <f>Los!X15</f>
        <v>2:0</v>
      </c>
      <c r="D33" s="12"/>
      <c r="E33" s="12"/>
      <c r="F33" s="23"/>
    </row>
  </sheetData>
  <sheetProtection formatCells="0" formatColumns="0" formatRows="0" insertColumns="0" insertRows="0" insertHyperlinks="0" deleteColumns="0" deleteRows="0" sort="0" autoFilter="0" pivotTables="0"/>
  <pageMargins left="0.59055118110236005" right="0.59055118110236005" top="0.78740157480314998" bottom="0.78740157480314998" header="0.51181102362205" footer="0.51181102362205"/>
  <pageSetup paperSize="9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K48"/>
  <sheetViews>
    <sheetView showGridLines="0" tabSelected="1" topLeftCell="B1" zoomScale="115" zoomScaleNormal="115" workbookViewId="0"/>
  </sheetViews>
  <sheetFormatPr defaultRowHeight="14.25" x14ac:dyDescent="0.2"/>
  <cols>
    <col min="1" max="1" width="4.58203125" style="1" customWidth="1"/>
    <col min="2" max="2" width="9.16796875" style="1" customWidth="1"/>
    <col min="3" max="3" width="6.7421875" style="1" customWidth="1"/>
    <col min="4" max="4" width="25.75390625" style="1" customWidth="1"/>
    <col min="5" max="7" width="4.71875" style="1" customWidth="1"/>
    <col min="8" max="8" width="5.66015625" style="1" customWidth="1"/>
    <col min="9" max="9" width="4.71875" style="1" customWidth="1"/>
    <col min="10" max="10" width="2.6953125" style="1" customWidth="1"/>
    <col min="11" max="13" width="4.71875" style="1" customWidth="1"/>
    <col min="14" max="14" width="5.66015625" style="1" customWidth="1"/>
    <col min="15" max="15" width="4.71875" style="1" customWidth="1"/>
    <col min="16" max="16" width="2.6953125" style="1" customWidth="1"/>
    <col min="17" max="21" width="4.71875" style="1" customWidth="1"/>
    <col min="22" max="22" width="5.66015625" style="1" customWidth="1"/>
    <col min="23" max="23" width="7.14453125" style="1" customWidth="1"/>
    <col min="24" max="24" width="19.01171875" style="1" customWidth="1"/>
    <col min="25" max="26" width="9.16796875" style="1" customWidth="1"/>
    <col min="27" max="27" width="23.734375" style="1" customWidth="1"/>
    <col min="28" max="1025" width="9.16796875" style="1" customWidth="1"/>
  </cols>
  <sheetData>
    <row r="1" spans="1:28" ht="18.75" customHeight="1" x14ac:dyDescent="0.25">
      <c r="A1" s="2" t="s">
        <v>50</v>
      </c>
      <c r="E1" s="30" t="s">
        <v>51</v>
      </c>
      <c r="K1" s="30" t="s">
        <v>52</v>
      </c>
      <c r="R1" s="30" t="s">
        <v>53</v>
      </c>
    </row>
    <row r="2" spans="1:28" x14ac:dyDescent="0.2">
      <c r="A2" s="17"/>
      <c r="B2" s="17"/>
      <c r="C2" s="17"/>
      <c r="D2" s="17"/>
      <c r="E2" s="31" t="s">
        <v>54</v>
      </c>
      <c r="F2" s="31" t="s">
        <v>55</v>
      </c>
      <c r="G2" s="31" t="s">
        <v>56</v>
      </c>
      <c r="H2" s="31" t="s">
        <v>57</v>
      </c>
      <c r="I2" s="31" t="s">
        <v>53</v>
      </c>
      <c r="J2" s="31" t="s">
        <v>58</v>
      </c>
      <c r="K2" s="31" t="s">
        <v>54</v>
      </c>
      <c r="L2" s="31" t="s">
        <v>55</v>
      </c>
      <c r="M2" s="31" t="s">
        <v>56</v>
      </c>
      <c r="N2" s="31" t="s">
        <v>57</v>
      </c>
      <c r="O2" s="31" t="s">
        <v>53</v>
      </c>
      <c r="P2" s="31" t="s">
        <v>58</v>
      </c>
      <c r="Q2" s="31" t="s">
        <v>59</v>
      </c>
      <c r="R2" s="31" t="s">
        <v>60</v>
      </c>
      <c r="S2" s="31" t="s">
        <v>61</v>
      </c>
      <c r="T2" s="31" t="s">
        <v>62</v>
      </c>
      <c r="U2" s="31" t="s">
        <v>57</v>
      </c>
      <c r="V2" s="31" t="s">
        <v>63</v>
      </c>
    </row>
    <row r="3" spans="1:28" x14ac:dyDescent="0.2">
      <c r="A3" s="63">
        <v>1</v>
      </c>
      <c r="B3" s="32" t="s">
        <v>8</v>
      </c>
      <c r="C3" s="33">
        <v>0.35416666666667002</v>
      </c>
      <c r="D3" s="13" t="str">
        <f>Jména!B7</f>
        <v>Hažva - Mašková</v>
      </c>
      <c r="E3" s="34">
        <v>97</v>
      </c>
      <c r="F3" s="35">
        <v>34</v>
      </c>
      <c r="G3" s="35">
        <v>0</v>
      </c>
      <c r="H3" s="36">
        <f>IF(G3="","",E3+F3)</f>
        <v>131</v>
      </c>
      <c r="I3" s="35">
        <v>0</v>
      </c>
      <c r="J3" s="37">
        <f>IF(AND(H3&lt;&gt;"",H4&lt;&gt;""),IF((H3+I3)&gt;(H4+I4),1,0),0)</f>
        <v>0</v>
      </c>
      <c r="K3" s="34">
        <v>101</v>
      </c>
      <c r="L3" s="35">
        <v>44</v>
      </c>
      <c r="M3" s="35">
        <v>1</v>
      </c>
      <c r="N3" s="36">
        <f>IF(M3="","",K3+L3)</f>
        <v>145</v>
      </c>
      <c r="O3" s="35">
        <v>0</v>
      </c>
      <c r="P3" s="37">
        <f>IF(AND(N3&lt;&gt;"",N4&lt;&gt;""),IF((N3+O3)&gt;(N4+O4),1,0),0)</f>
        <v>1</v>
      </c>
      <c r="Q3" s="38">
        <f>J3+P3</f>
        <v>1</v>
      </c>
      <c r="R3" s="34">
        <v>27</v>
      </c>
      <c r="S3" s="35"/>
      <c r="T3" s="35"/>
      <c r="U3" s="39">
        <f>IF(N3="","",H3+N3)</f>
        <v>276</v>
      </c>
      <c r="V3" s="40">
        <f>IF(Q3=2,1,IF(AND(Q3=1,Q4=1),IF(SUM(R3:T3)&gt;SUM(R4:T4),1,0),0))</f>
        <v>1</v>
      </c>
      <c r="AA3" s="1" t="str">
        <f>D3</f>
        <v>Hažva - Mašková</v>
      </c>
      <c r="AB3" s="1">
        <f>IF(N3="","",H3+N3)</f>
        <v>276</v>
      </c>
    </row>
    <row r="4" spans="1:28" x14ac:dyDescent="0.2">
      <c r="A4" s="41"/>
      <c r="B4" s="17"/>
      <c r="C4" s="17"/>
      <c r="D4" s="15" t="str">
        <f>Jména!B22</f>
        <v>Mikoláš - Hrdinová</v>
      </c>
      <c r="E4" s="42">
        <v>94</v>
      </c>
      <c r="F4" s="43">
        <v>53</v>
      </c>
      <c r="G4" s="43">
        <v>2</v>
      </c>
      <c r="H4" s="44">
        <f>IF(G4="","",E4+F4)</f>
        <v>147</v>
      </c>
      <c r="I4" s="43">
        <v>0</v>
      </c>
      <c r="J4" s="45">
        <f>IF(AND(H3&lt;&gt;"",H4&lt;&gt;""),IF((H3+I3)&lt;(H4+I4),1,0),0)</f>
        <v>1</v>
      </c>
      <c r="K4" s="42">
        <v>93</v>
      </c>
      <c r="L4" s="43">
        <v>45</v>
      </c>
      <c r="M4" s="43">
        <v>0</v>
      </c>
      <c r="N4" s="44">
        <f>IF(M4="","",K4+L4)</f>
        <v>138</v>
      </c>
      <c r="O4" s="43">
        <v>0</v>
      </c>
      <c r="P4" s="45">
        <f>IF(AND(N3&lt;&gt;"",N4&lt;&gt;""),IF((N3+O3)&lt;(N4+O4),1,0),0)</f>
        <v>0</v>
      </c>
      <c r="Q4" s="46">
        <f>J4+P4</f>
        <v>1</v>
      </c>
      <c r="R4" s="42">
        <v>26</v>
      </c>
      <c r="S4" s="43"/>
      <c r="T4" s="43"/>
      <c r="U4" s="47">
        <f>IF(N4="","",H4+N4)</f>
        <v>285</v>
      </c>
      <c r="V4" s="48">
        <f>IF(Q4=2,1,IF(AND(Q3=1,Q4=1),IF(SUM(R3:T3)&lt;SUM(R4:T4),1,0),0))</f>
        <v>0</v>
      </c>
      <c r="W4" s="49" t="s">
        <v>64</v>
      </c>
      <c r="X4" s="7" t="str">
        <f>IF(V3=1,D3,IF(V4=1,D4,"???"))</f>
        <v>Hažva - Mašková</v>
      </c>
      <c r="AA4" s="1" t="str">
        <f>D4</f>
        <v>Mikoláš - Hrdinová</v>
      </c>
      <c r="AB4" s="1">
        <f>IF(N4="","",H4+N4)</f>
        <v>285</v>
      </c>
    </row>
    <row r="5" spans="1:28" x14ac:dyDescent="0.2">
      <c r="A5" s="63">
        <v>2</v>
      </c>
      <c r="B5" s="18" t="s">
        <v>13</v>
      </c>
      <c r="C5" s="33">
        <v>0.35416666666667002</v>
      </c>
      <c r="D5" s="16" t="str">
        <f>Jména!B14</f>
        <v>Koubek - Svačinová</v>
      </c>
      <c r="E5" s="34">
        <v>96</v>
      </c>
      <c r="F5" s="35">
        <v>45</v>
      </c>
      <c r="G5" s="35">
        <v>1</v>
      </c>
      <c r="H5" s="36">
        <f>IF(G5="","",E5+F5)</f>
        <v>141</v>
      </c>
      <c r="I5" s="35">
        <v>0</v>
      </c>
      <c r="J5" s="37">
        <f>IF(AND(H5&lt;&gt;"",H6&lt;&gt;""),IF((H5+I5)&gt;(H6+I6),1,0),0)</f>
        <v>1</v>
      </c>
      <c r="K5" s="34">
        <v>89</v>
      </c>
      <c r="L5" s="35">
        <v>51</v>
      </c>
      <c r="M5" s="35">
        <v>2</v>
      </c>
      <c r="N5" s="36">
        <f>IF(M5="","",K5+L5)</f>
        <v>140</v>
      </c>
      <c r="O5" s="35">
        <v>0</v>
      </c>
      <c r="P5" s="37">
        <f>IF(AND(N5&lt;&gt;"",N6&lt;&gt;""),IF((N5+O5)&gt;(N6+O6),1,0),0)</f>
        <v>1</v>
      </c>
      <c r="Q5" s="38">
        <f>J5+P5</f>
        <v>2</v>
      </c>
      <c r="R5" s="34"/>
      <c r="S5" s="35"/>
      <c r="T5" s="35"/>
      <c r="U5" s="39">
        <f>IF(N5="","",H5+N5)</f>
        <v>281</v>
      </c>
      <c r="V5" s="40">
        <f>IF(Q5=2,1,IF(AND(Q5=1,Q6=1),IF(SUM(R5:T5)&gt;SUM(R6:T6),1,0),0))</f>
        <v>1</v>
      </c>
      <c r="AA5" s="1" t="str">
        <f>D5</f>
        <v>Koubek - Svačinová</v>
      </c>
      <c r="AB5" s="1">
        <f>IF(N5="","",H5+N5)</f>
        <v>281</v>
      </c>
    </row>
    <row r="6" spans="1:28" x14ac:dyDescent="0.2">
      <c r="A6" s="41"/>
      <c r="B6" s="17"/>
      <c r="C6" s="17"/>
      <c r="D6" s="15" t="str">
        <f>Jména!B15</f>
        <v>Rusin - Kučerová</v>
      </c>
      <c r="E6" s="42">
        <v>91</v>
      </c>
      <c r="F6" s="43">
        <v>33</v>
      </c>
      <c r="G6" s="43">
        <v>1</v>
      </c>
      <c r="H6" s="44">
        <f>IF(G6="","",E6+F6)</f>
        <v>124</v>
      </c>
      <c r="I6" s="43">
        <v>0</v>
      </c>
      <c r="J6" s="45">
        <f>IF(AND(H5&lt;&gt;"",H6&lt;&gt;""),IF((H5+I5)&lt;(H6+I6),1,0),0)</f>
        <v>0</v>
      </c>
      <c r="K6" s="42">
        <v>97</v>
      </c>
      <c r="L6" s="43">
        <v>36</v>
      </c>
      <c r="M6" s="43">
        <v>3</v>
      </c>
      <c r="N6" s="44">
        <f>IF(M6="","",K6+L6)</f>
        <v>133</v>
      </c>
      <c r="O6" s="43">
        <v>0</v>
      </c>
      <c r="P6" s="45">
        <f>IF(AND(N5&lt;&gt;"",N6&lt;&gt;""),IF((N5+O5)&lt;(N6+O6),1,0),0)</f>
        <v>0</v>
      </c>
      <c r="Q6" s="46">
        <f>J6+P6</f>
        <v>0</v>
      </c>
      <c r="R6" s="42"/>
      <c r="S6" s="43"/>
      <c r="T6" s="43"/>
      <c r="U6" s="47">
        <f>IF(N6="","",H6+N6)</f>
        <v>257</v>
      </c>
      <c r="V6" s="48">
        <f>IF(Q6=2,1,IF(AND(Q5=1,Q6=1),IF(SUM(R5:T5)&lt;SUM(R6:T6),1,0),0))</f>
        <v>0</v>
      </c>
      <c r="W6" s="49" t="s">
        <v>64</v>
      </c>
      <c r="X6" s="7" t="str">
        <f>IF(V5=1,D5,IF(V6=1,D6,"???"))</f>
        <v>Koubek - Svačinová</v>
      </c>
      <c r="AA6" s="1" t="str">
        <f>D6</f>
        <v>Rusin - Kučerová</v>
      </c>
      <c r="AB6" s="1">
        <f>IF(N6="","",H6+N6)</f>
        <v>257</v>
      </c>
    </row>
    <row r="7" spans="1:28" x14ac:dyDescent="0.2">
      <c r="A7" s="63">
        <v>3</v>
      </c>
      <c r="B7" s="18" t="s">
        <v>15</v>
      </c>
      <c r="C7" s="50">
        <v>0.375</v>
      </c>
      <c r="D7" s="16" t="str">
        <f>Jména!B10</f>
        <v>Kellner - Concepción</v>
      </c>
      <c r="E7" s="34">
        <v>87</v>
      </c>
      <c r="F7" s="35">
        <v>44</v>
      </c>
      <c r="G7" s="35">
        <v>2</v>
      </c>
      <c r="H7" s="36">
        <f>IF(G7="","",E7+F7)</f>
        <v>131</v>
      </c>
      <c r="I7" s="35">
        <v>0</v>
      </c>
      <c r="J7" s="37">
        <f>IF(AND(H7&lt;&gt;"",H8&lt;&gt;""),IF((H7+I7)&gt;(H8+I8),1,0),0)</f>
        <v>1</v>
      </c>
      <c r="K7" s="34">
        <v>94</v>
      </c>
      <c r="L7" s="35">
        <v>72</v>
      </c>
      <c r="M7" s="35">
        <v>1</v>
      </c>
      <c r="N7" s="36">
        <f>IF(M7="","",K7+L7)</f>
        <v>166</v>
      </c>
      <c r="O7" s="35">
        <v>0</v>
      </c>
      <c r="P7" s="37">
        <f>IF(AND(N7&lt;&gt;"",N8&lt;&gt;""),IF((N7+O7)&gt;(N8+O8),1,0),0)</f>
        <v>1</v>
      </c>
      <c r="Q7" s="38">
        <f>J7+P7</f>
        <v>2</v>
      </c>
      <c r="R7" s="34"/>
      <c r="S7" s="35"/>
      <c r="T7" s="35"/>
      <c r="U7" s="39">
        <f>IF(N7="","",H7+N7)</f>
        <v>297</v>
      </c>
      <c r="V7" s="40">
        <f>IF(Q7=2,1,IF(AND(Q7=1,Q8=1),IF(SUM(R7:T7)&gt;SUM(R8:T8),1,0),0))</f>
        <v>1</v>
      </c>
      <c r="AA7" s="1" t="str">
        <f>D7</f>
        <v>Kellner - Concepción</v>
      </c>
      <c r="AB7" s="1">
        <f>IF(N7="","",H7+N7)</f>
        <v>297</v>
      </c>
    </row>
    <row r="8" spans="1:28" x14ac:dyDescent="0.2">
      <c r="A8" s="41"/>
      <c r="B8" s="17"/>
      <c r="C8" s="17"/>
      <c r="D8" s="15" t="str">
        <f>Jména!B19</f>
        <v>Rada - Radová</v>
      </c>
      <c r="E8" s="42">
        <v>90</v>
      </c>
      <c r="F8" s="43">
        <v>27</v>
      </c>
      <c r="G8" s="43">
        <v>1</v>
      </c>
      <c r="H8" s="44">
        <f>IF(G8="","",E8+F8)</f>
        <v>117</v>
      </c>
      <c r="I8" s="43">
        <v>0</v>
      </c>
      <c r="J8" s="45">
        <f>IF(AND(H7&lt;&gt;"",H8&lt;&gt;""),IF((H7+I7)&lt;(H8+I8),1,0),0)</f>
        <v>0</v>
      </c>
      <c r="K8" s="42">
        <v>94</v>
      </c>
      <c r="L8" s="43">
        <v>27</v>
      </c>
      <c r="M8" s="43">
        <v>5</v>
      </c>
      <c r="N8" s="44">
        <f>IF(M8="","",K8+L8)</f>
        <v>121</v>
      </c>
      <c r="O8" s="43">
        <v>0</v>
      </c>
      <c r="P8" s="45">
        <f>IF(AND(N7&lt;&gt;"",N8&lt;&gt;""),IF((N7+O7)&lt;(N8+O8),1,0),0)</f>
        <v>0</v>
      </c>
      <c r="Q8" s="46">
        <f>J8+P8</f>
        <v>0</v>
      </c>
      <c r="R8" s="42"/>
      <c r="S8" s="43"/>
      <c r="T8" s="43"/>
      <c r="U8" s="47">
        <f>IF(N8="","",H8+N8)</f>
        <v>238</v>
      </c>
      <c r="V8" s="48">
        <f>IF(Q8=2,1,IF(AND(Q7=1,Q8=1),IF(SUM(R7:T7)&lt;SUM(R8:T8),1,0),0))</f>
        <v>0</v>
      </c>
      <c r="W8" s="49" t="s">
        <v>64</v>
      </c>
      <c r="X8" s="7" t="str">
        <f>IF(V7=1,D7,IF(V8=1,D8,"???"))</f>
        <v>Kellner - Concepción</v>
      </c>
      <c r="AA8" s="1" t="str">
        <f>D8</f>
        <v>Rada - Radová</v>
      </c>
      <c r="AB8" s="1">
        <f>IF(N8="","",H8+N8)</f>
        <v>238</v>
      </c>
    </row>
    <row r="9" spans="1:28" x14ac:dyDescent="0.2">
      <c r="A9" s="63">
        <v>4</v>
      </c>
      <c r="B9" s="18" t="s">
        <v>17</v>
      </c>
      <c r="C9" s="50">
        <v>0.375</v>
      </c>
      <c r="D9" s="16" t="str">
        <f>Jména!B11</f>
        <v>Valík - Lidman</v>
      </c>
      <c r="E9" s="34">
        <v>88</v>
      </c>
      <c r="F9" s="35">
        <v>45</v>
      </c>
      <c r="G9" s="35">
        <v>3</v>
      </c>
      <c r="H9" s="36">
        <f>IF(G9="","",E9+F9)</f>
        <v>133</v>
      </c>
      <c r="I9" s="35">
        <v>0</v>
      </c>
      <c r="J9" s="37">
        <f>IF(AND(H9&lt;&gt;"",H10&lt;&gt;""),IF((H9+I9)&gt;(H10+I10),1,0),0)</f>
        <v>0</v>
      </c>
      <c r="K9" s="34">
        <v>80</v>
      </c>
      <c r="L9" s="35">
        <v>62</v>
      </c>
      <c r="M9" s="35">
        <v>0</v>
      </c>
      <c r="N9" s="36">
        <f>IF(M9="","",K9+L9)</f>
        <v>142</v>
      </c>
      <c r="O9" s="35">
        <v>0</v>
      </c>
      <c r="P9" s="37">
        <f>IF(AND(N9&lt;&gt;"",N10&lt;&gt;""),IF((N9+O9)&gt;(N10+O10),1,0),0)</f>
        <v>1</v>
      </c>
      <c r="Q9" s="38">
        <f>J9+P9</f>
        <v>1</v>
      </c>
      <c r="R9" s="34">
        <v>26</v>
      </c>
      <c r="S9" s="35"/>
      <c r="T9" s="35"/>
      <c r="U9" s="39">
        <f>IF(N9="","",H9+N9)</f>
        <v>275</v>
      </c>
      <c r="V9" s="40">
        <f>IF(Q9=2,1,IF(AND(Q9=1,Q10=1),IF(SUM(R9:T9)&gt;SUM(R10:T10),1,0),0))</f>
        <v>0</v>
      </c>
      <c r="AA9" s="1" t="str">
        <f>D9</f>
        <v>Valík - Lidman</v>
      </c>
      <c r="AB9" s="1">
        <f>IF(N9="","",H9+N9)</f>
        <v>275</v>
      </c>
    </row>
    <row r="10" spans="1:28" x14ac:dyDescent="0.2">
      <c r="A10" s="41"/>
      <c r="B10" s="17"/>
      <c r="C10" s="17"/>
      <c r="D10" s="15" t="str">
        <f>Jména!B18</f>
        <v>Laga - Stehlíková</v>
      </c>
      <c r="E10" s="42">
        <v>95</v>
      </c>
      <c r="F10" s="43">
        <v>53</v>
      </c>
      <c r="G10" s="43">
        <v>0</v>
      </c>
      <c r="H10" s="44">
        <f>IF(G10="","",E10+F10)</f>
        <v>148</v>
      </c>
      <c r="I10" s="43">
        <v>0</v>
      </c>
      <c r="J10" s="45">
        <f>IF(AND(H9&lt;&gt;"",H10&lt;&gt;""),IF((H9+I9)&lt;(H10+I10),1,0),0)</f>
        <v>1</v>
      </c>
      <c r="K10" s="42">
        <v>90</v>
      </c>
      <c r="L10" s="43">
        <v>42</v>
      </c>
      <c r="M10" s="43">
        <v>2</v>
      </c>
      <c r="N10" s="44">
        <f>IF(M10="","",K10+L10)</f>
        <v>132</v>
      </c>
      <c r="O10" s="43">
        <v>0</v>
      </c>
      <c r="P10" s="45">
        <f>IF(AND(N9&lt;&gt;"",N10&lt;&gt;""),IF((N9+O9)&lt;(N10+O10),1,0),0)</f>
        <v>0</v>
      </c>
      <c r="Q10" s="46">
        <f>J10+P10</f>
        <v>1</v>
      </c>
      <c r="R10" s="42">
        <v>28</v>
      </c>
      <c r="S10" s="43"/>
      <c r="T10" s="43"/>
      <c r="U10" s="47">
        <f>IF(N10="","",H10+N10)</f>
        <v>280</v>
      </c>
      <c r="V10" s="48">
        <f>IF(Q10=2,1,IF(AND(Q9=1,Q10=1),IF(SUM(R9:T9)&lt;SUM(R10:T10),1,0),0))</f>
        <v>1</v>
      </c>
      <c r="W10" s="49" t="s">
        <v>64</v>
      </c>
      <c r="X10" s="7" t="str">
        <f>IF(V9=1,D9,IF(V10=1,D10,"???"))</f>
        <v>Laga - Stehlíková</v>
      </c>
      <c r="AA10" s="1" t="str">
        <f>D10</f>
        <v>Laga - Stehlíková</v>
      </c>
      <c r="AB10" s="1">
        <f>IF(N10="","",H10+N10)</f>
        <v>280</v>
      </c>
    </row>
    <row r="11" spans="1:28" x14ac:dyDescent="0.2">
      <c r="A11" s="63">
        <v>5</v>
      </c>
      <c r="B11" s="18" t="s">
        <v>19</v>
      </c>
      <c r="C11" s="50">
        <v>0.39583333333332998</v>
      </c>
      <c r="D11" s="16" t="str">
        <f>Jména!B8</f>
        <v>Braun - Braunová</v>
      </c>
      <c r="E11" s="34">
        <v>97</v>
      </c>
      <c r="F11" s="35">
        <v>52</v>
      </c>
      <c r="G11" s="35">
        <v>2</v>
      </c>
      <c r="H11" s="36">
        <f>IF(G11="","",E11+F11)</f>
        <v>149</v>
      </c>
      <c r="I11" s="35">
        <v>0</v>
      </c>
      <c r="J11" s="37">
        <f>IF(AND(H11&lt;&gt;"",H12&lt;&gt;""),IF((H11+I11)&gt;(H12+I12),1,0),0)</f>
        <v>0</v>
      </c>
      <c r="K11" s="34">
        <v>91</v>
      </c>
      <c r="L11" s="35">
        <v>43</v>
      </c>
      <c r="M11" s="35">
        <v>1</v>
      </c>
      <c r="N11" s="36">
        <f>IF(M11="","",K11+L11)</f>
        <v>134</v>
      </c>
      <c r="O11" s="35">
        <v>0</v>
      </c>
      <c r="P11" s="37">
        <f>IF(AND(N11&lt;&gt;"",N12&lt;&gt;""),IF((N11+O11)&gt;(N12+O12),1,0),0)</f>
        <v>1</v>
      </c>
      <c r="Q11" s="38">
        <f>J11+P11</f>
        <v>1</v>
      </c>
      <c r="R11" s="34">
        <v>23</v>
      </c>
      <c r="S11" s="35"/>
      <c r="T11" s="35"/>
      <c r="U11" s="39">
        <f>IF(N11="","",H11+N11)</f>
        <v>283</v>
      </c>
      <c r="V11" s="40">
        <f>IF(Q11=2,1,IF(AND(Q11=1,Q12=1),IF(SUM(R11:T11)&gt;SUM(R12:T12),1,0),0))</f>
        <v>0</v>
      </c>
      <c r="AA11" s="1" t="str">
        <f>D11</f>
        <v>Braun - Braunová</v>
      </c>
      <c r="AB11" s="1">
        <f>IF(N11="","",H11+N11)</f>
        <v>283</v>
      </c>
    </row>
    <row r="12" spans="1:28" x14ac:dyDescent="0.2">
      <c r="A12" s="41"/>
      <c r="B12" s="17"/>
      <c r="C12" s="17"/>
      <c r="D12" s="15" t="str">
        <f>Jména!B21</f>
        <v>Marek - Tobolová</v>
      </c>
      <c r="E12" s="42">
        <v>99</v>
      </c>
      <c r="F12" s="43">
        <v>53</v>
      </c>
      <c r="G12" s="43">
        <v>0</v>
      </c>
      <c r="H12" s="44">
        <f>IF(G12="","",E12+F12)</f>
        <v>152</v>
      </c>
      <c r="I12" s="43">
        <v>0</v>
      </c>
      <c r="J12" s="45">
        <f>IF(AND(H11&lt;&gt;"",H12&lt;&gt;""),IF((H11+I11)&lt;(H12+I12),1,0),0)</f>
        <v>1</v>
      </c>
      <c r="K12" s="42">
        <v>83</v>
      </c>
      <c r="L12" s="43">
        <v>50</v>
      </c>
      <c r="M12" s="43">
        <v>0</v>
      </c>
      <c r="N12" s="44">
        <f>IF(M12="","",K12+L12)</f>
        <v>133</v>
      </c>
      <c r="O12" s="43">
        <v>0</v>
      </c>
      <c r="P12" s="45">
        <f>IF(AND(N11&lt;&gt;"",N12&lt;&gt;""),IF((N11+O11)&lt;(N12+O12),1,0),0)</f>
        <v>0</v>
      </c>
      <c r="Q12" s="46">
        <f>J12+P12</f>
        <v>1</v>
      </c>
      <c r="R12" s="42">
        <v>27</v>
      </c>
      <c r="S12" s="43"/>
      <c r="T12" s="43"/>
      <c r="U12" s="47">
        <f>IF(N12="","",H12+N12)</f>
        <v>285</v>
      </c>
      <c r="V12" s="48">
        <f>IF(Q12=2,1,IF(AND(Q11=1,Q12=1),IF(SUM(R11:T11)&lt;SUM(R12:T12),1,0),0))</f>
        <v>1</v>
      </c>
      <c r="W12" s="49" t="s">
        <v>64</v>
      </c>
      <c r="X12" s="7" t="str">
        <f>IF(V11=1,D11,IF(V12=1,D12,"???"))</f>
        <v>Marek - Tobolová</v>
      </c>
      <c r="AA12" s="1" t="str">
        <f>D12</f>
        <v>Marek - Tobolová</v>
      </c>
      <c r="AB12" s="1">
        <f>IF(N12="","",H12+N12)</f>
        <v>285</v>
      </c>
    </row>
    <row r="13" spans="1:28" x14ac:dyDescent="0.2">
      <c r="A13" s="63">
        <v>6</v>
      </c>
      <c r="B13" s="18" t="s">
        <v>21</v>
      </c>
      <c r="C13" s="50">
        <v>0.39583333333332998</v>
      </c>
      <c r="D13" s="16" t="str">
        <f>Jména!B13</f>
        <v>Procházka - Vejmolová</v>
      </c>
      <c r="E13" s="34">
        <v>91</v>
      </c>
      <c r="F13" s="35">
        <v>51</v>
      </c>
      <c r="G13" s="35">
        <v>0</v>
      </c>
      <c r="H13" s="36">
        <f>IF(G13="","",E13+F13)</f>
        <v>142</v>
      </c>
      <c r="I13" s="35">
        <v>0</v>
      </c>
      <c r="J13" s="37">
        <f>IF(AND(H13&lt;&gt;"",H14&lt;&gt;""),IF((H13+I13)&gt;(H14+I14),1,0),0)</f>
        <v>1</v>
      </c>
      <c r="K13" s="34">
        <v>92</v>
      </c>
      <c r="L13" s="35">
        <v>62</v>
      </c>
      <c r="M13" s="35">
        <v>0</v>
      </c>
      <c r="N13" s="36">
        <f>IF(M13="","",K13+L13)</f>
        <v>154</v>
      </c>
      <c r="O13" s="35">
        <v>0</v>
      </c>
      <c r="P13" s="37">
        <f>IF(AND(N13&lt;&gt;"",N14&lt;&gt;""),IF((N13+O13)&gt;(N14+O14),1,0),0)</f>
        <v>1</v>
      </c>
      <c r="Q13" s="38">
        <f>J13+P13</f>
        <v>2</v>
      </c>
      <c r="R13" s="34"/>
      <c r="S13" s="35"/>
      <c r="T13" s="35"/>
      <c r="U13" s="39">
        <f>IF(N13="","",H13+N13)</f>
        <v>296</v>
      </c>
      <c r="V13" s="40">
        <f>IF(Q13=2,1,IF(AND(Q13=1,Q14=1),IF(SUM(R13:T13)&gt;SUM(R14:T14),1,0),0))</f>
        <v>1</v>
      </c>
      <c r="AA13" s="1" t="str">
        <f>D13</f>
        <v>Procházka - Vejmolová</v>
      </c>
      <c r="AB13" s="1">
        <f>IF(N13="","",H13+N13)</f>
        <v>296</v>
      </c>
    </row>
    <row r="14" spans="1:28" x14ac:dyDescent="0.2">
      <c r="A14" s="41"/>
      <c r="B14" s="17"/>
      <c r="C14" s="17"/>
      <c r="D14" s="15" t="str">
        <f>Jména!B16</f>
        <v>Novák - Bendová</v>
      </c>
      <c r="E14" s="42">
        <v>79</v>
      </c>
      <c r="F14" s="43">
        <v>45</v>
      </c>
      <c r="G14" s="43">
        <v>3</v>
      </c>
      <c r="H14" s="44">
        <f>IF(G14="","",E14+F14)</f>
        <v>124</v>
      </c>
      <c r="I14" s="43">
        <v>0</v>
      </c>
      <c r="J14" s="45">
        <f>IF(AND(H13&lt;&gt;"",H14&lt;&gt;""),IF((H13+I13)&lt;(H14+I14),1,0),0)</f>
        <v>0</v>
      </c>
      <c r="K14" s="42">
        <v>92</v>
      </c>
      <c r="L14" s="43">
        <v>51</v>
      </c>
      <c r="M14" s="43">
        <v>1</v>
      </c>
      <c r="N14" s="44">
        <f>IF(M14="","",K14+L14)</f>
        <v>143</v>
      </c>
      <c r="O14" s="43">
        <v>0</v>
      </c>
      <c r="P14" s="45">
        <f>IF(AND(N13&lt;&gt;"",N14&lt;&gt;""),IF((N13+O13)&lt;(N14+O14),1,0),0)</f>
        <v>0</v>
      </c>
      <c r="Q14" s="46">
        <f>J14+P14</f>
        <v>0</v>
      </c>
      <c r="R14" s="42"/>
      <c r="S14" s="43"/>
      <c r="T14" s="43"/>
      <c r="U14" s="47">
        <f>IF(N14="","",H14+N14)</f>
        <v>267</v>
      </c>
      <c r="V14" s="48">
        <f>IF(Q14=2,1,IF(AND(Q13=1,Q14=1),IF(SUM(R13:T13)&lt;SUM(R14:T14),1,0),0))</f>
        <v>0</v>
      </c>
      <c r="W14" s="49" t="s">
        <v>64</v>
      </c>
      <c r="X14" s="7" t="str">
        <f>IF(V13=1,D13,IF(V14=1,D14,"???"))</f>
        <v>Procházka - Vejmolová</v>
      </c>
      <c r="AA14" s="1" t="str">
        <f>D14</f>
        <v>Novák - Bendová</v>
      </c>
      <c r="AB14" s="1">
        <f>IF(N14="","",H14+N14)</f>
        <v>267</v>
      </c>
    </row>
    <row r="15" spans="1:28" x14ac:dyDescent="0.2">
      <c r="A15" s="63">
        <v>7</v>
      </c>
      <c r="B15" s="18" t="s">
        <v>23</v>
      </c>
      <c r="C15" s="50">
        <v>0.41666666666667002</v>
      </c>
      <c r="D15" s="16" t="str">
        <f>Jména!B9</f>
        <v>Šafránek - Šuterová</v>
      </c>
      <c r="E15" s="34">
        <v>98</v>
      </c>
      <c r="F15" s="35">
        <v>35</v>
      </c>
      <c r="G15" s="35">
        <v>3</v>
      </c>
      <c r="H15" s="36">
        <f>IF(G15="","",E15+F15)</f>
        <v>133</v>
      </c>
      <c r="I15" s="35">
        <v>0</v>
      </c>
      <c r="J15" s="37">
        <f>IF(AND(H15&lt;&gt;"",H16&lt;&gt;""),IF((H15+I15)&gt;(H16+I16),1,0),0)</f>
        <v>0</v>
      </c>
      <c r="K15" s="34">
        <v>88</v>
      </c>
      <c r="L15" s="35">
        <v>34</v>
      </c>
      <c r="M15" s="35">
        <v>1</v>
      </c>
      <c r="N15" s="36">
        <f>IF(M15="","",K15+L15)</f>
        <v>122</v>
      </c>
      <c r="O15" s="35">
        <v>0</v>
      </c>
      <c r="P15" s="37">
        <f>IF(AND(N15&lt;&gt;"",N16&lt;&gt;""),IF((N15+O15)&gt;(N16+O16),1,0),0)</f>
        <v>0</v>
      </c>
      <c r="Q15" s="38">
        <f>J15+P15</f>
        <v>0</v>
      </c>
      <c r="R15" s="34"/>
      <c r="S15" s="35"/>
      <c r="T15" s="35"/>
      <c r="U15" s="39">
        <f>IF(N15="","",H15+N15)</f>
        <v>255</v>
      </c>
      <c r="V15" s="40">
        <f>IF(Q15=2,1,IF(AND(Q15=1,Q16=1),IF(SUM(R15:T15)&gt;SUM(R16:T16),1,0),0))</f>
        <v>0</v>
      </c>
      <c r="AA15" s="1" t="str">
        <f>D15</f>
        <v>Šafránek - Šuterová</v>
      </c>
      <c r="AB15" s="1">
        <f>IF(N15="","",H15+N15)</f>
        <v>255</v>
      </c>
    </row>
    <row r="16" spans="1:28" x14ac:dyDescent="0.2">
      <c r="A16" s="41"/>
      <c r="B16" s="17"/>
      <c r="C16" s="17"/>
      <c r="D16" s="15" t="str">
        <f>Jména!B20</f>
        <v>Divílek st. - Divílková</v>
      </c>
      <c r="E16" s="42">
        <v>95</v>
      </c>
      <c r="F16" s="43">
        <v>45</v>
      </c>
      <c r="G16" s="43">
        <v>1</v>
      </c>
      <c r="H16" s="44">
        <f>IF(G16="","",E16+F16)</f>
        <v>140</v>
      </c>
      <c r="I16" s="43">
        <v>0</v>
      </c>
      <c r="J16" s="45">
        <f>IF(AND(H15&lt;&gt;"",H16&lt;&gt;""),IF((H15+I15)&lt;(H16+I16),1,0),0)</f>
        <v>1</v>
      </c>
      <c r="K16" s="42">
        <v>98</v>
      </c>
      <c r="L16" s="43">
        <v>50</v>
      </c>
      <c r="M16" s="43">
        <v>2</v>
      </c>
      <c r="N16" s="44">
        <f>IF(M16="","",K16+L16)</f>
        <v>148</v>
      </c>
      <c r="O16" s="43">
        <v>0</v>
      </c>
      <c r="P16" s="45">
        <f>IF(AND(N15&lt;&gt;"",N16&lt;&gt;""),IF((N15+O15)&lt;(N16+O16),1,0),0)</f>
        <v>1</v>
      </c>
      <c r="Q16" s="46">
        <f>J16+P16</f>
        <v>2</v>
      </c>
      <c r="R16" s="42"/>
      <c r="S16" s="43"/>
      <c r="T16" s="43"/>
      <c r="U16" s="47">
        <f>IF(N16="","",H16+N16)</f>
        <v>288</v>
      </c>
      <c r="V16" s="48">
        <f>IF(Q16=2,1,IF(AND(Q15=1,Q16=1),IF(SUM(R15:T15)&lt;SUM(R16:T16),1,0),0))</f>
        <v>1</v>
      </c>
      <c r="W16" s="49" t="s">
        <v>64</v>
      </c>
      <c r="X16" s="7" t="str">
        <f>IF(V15=1,D15,IF(V16=1,D16,"???"))</f>
        <v>Divílek st. - Divílková</v>
      </c>
      <c r="AA16" s="1" t="str">
        <f>D16</f>
        <v>Divílek st. - Divílková</v>
      </c>
      <c r="AB16" s="1">
        <f>IF(N16="","",H16+N16)</f>
        <v>288</v>
      </c>
    </row>
    <row r="17" spans="1:28" x14ac:dyDescent="0.2">
      <c r="A17" s="63">
        <v>8</v>
      </c>
      <c r="B17" s="18" t="s">
        <v>25</v>
      </c>
      <c r="C17" s="50">
        <v>0.41666666666667002</v>
      </c>
      <c r="D17" s="16" t="str">
        <f>Jména!B12</f>
        <v>Hejhal - Kohoutová</v>
      </c>
      <c r="E17" s="34">
        <v>96</v>
      </c>
      <c r="F17" s="35">
        <v>59</v>
      </c>
      <c r="G17" s="35">
        <v>1</v>
      </c>
      <c r="H17" s="36">
        <f>IF(G17="","",E17+F17)</f>
        <v>155</v>
      </c>
      <c r="I17" s="35">
        <v>0</v>
      </c>
      <c r="J17" s="37">
        <f>IF(AND(H17&lt;&gt;"",H18&lt;&gt;""),IF((H17+I17)&gt;(H18+I18),1,0),0)</f>
        <v>1</v>
      </c>
      <c r="K17" s="34">
        <v>97</v>
      </c>
      <c r="L17" s="35">
        <v>61</v>
      </c>
      <c r="M17" s="35">
        <v>0</v>
      </c>
      <c r="N17" s="36">
        <f>IF(M17="","",K17+L17)</f>
        <v>158</v>
      </c>
      <c r="O17" s="35">
        <v>0</v>
      </c>
      <c r="P17" s="37">
        <f>IF(AND(N17&lt;&gt;"",N18&lt;&gt;""),IF((N17+O17)&gt;(N18+O18),1,0),0)</f>
        <v>1</v>
      </c>
      <c r="Q17" s="38">
        <f>J17+P17</f>
        <v>2</v>
      </c>
      <c r="R17" s="34"/>
      <c r="S17" s="35"/>
      <c r="T17" s="35"/>
      <c r="U17" s="39">
        <f>IF(N17="","",H17+N17)</f>
        <v>313</v>
      </c>
      <c r="V17" s="40">
        <f>IF(Q17=2,1,IF(AND(Q17=1,Q18=1),IF(SUM(R17:T17)&gt;SUM(R18:T18),1,0),0))</f>
        <v>1</v>
      </c>
      <c r="AA17" s="1" t="str">
        <f>D17</f>
        <v>Hejhal - Kohoutová</v>
      </c>
      <c r="AB17" s="1">
        <f>IF(N17="","",H17+N17)</f>
        <v>313</v>
      </c>
    </row>
    <row r="18" spans="1:28" x14ac:dyDescent="0.2">
      <c r="A18" s="41"/>
      <c r="B18" s="17"/>
      <c r="C18" s="17"/>
      <c r="D18" s="15" t="str">
        <f>Jména!B17</f>
        <v>Adamů - Hrdinová</v>
      </c>
      <c r="E18" s="42">
        <v>98</v>
      </c>
      <c r="F18" s="43">
        <v>53</v>
      </c>
      <c r="G18" s="43">
        <v>1</v>
      </c>
      <c r="H18" s="44">
        <f>IF(G18="","",E18+F18)</f>
        <v>151</v>
      </c>
      <c r="I18" s="43">
        <v>0</v>
      </c>
      <c r="J18" s="45">
        <f>IF(AND(H17&lt;&gt;"",H18&lt;&gt;""),IF((H17+I17)&lt;(H18+I18),1,0),0)</f>
        <v>0</v>
      </c>
      <c r="K18" s="42">
        <v>92</v>
      </c>
      <c r="L18" s="43">
        <v>45</v>
      </c>
      <c r="M18" s="43">
        <v>1</v>
      </c>
      <c r="N18" s="44">
        <f>IF(M18="","",K18+L18)</f>
        <v>137</v>
      </c>
      <c r="O18" s="43">
        <v>0</v>
      </c>
      <c r="P18" s="45">
        <f>IF(AND(N17&lt;&gt;"",N18&lt;&gt;""),IF((N17+O17)&lt;(N18+O18),1,0),0)</f>
        <v>0</v>
      </c>
      <c r="Q18" s="46">
        <f>J18+P18</f>
        <v>0</v>
      </c>
      <c r="R18" s="42"/>
      <c r="S18" s="43"/>
      <c r="T18" s="43"/>
      <c r="U18" s="47">
        <f>IF(N18="","",H18+N18)</f>
        <v>288</v>
      </c>
      <c r="V18" s="48">
        <f>IF(Q18=2,1,IF(AND(Q17=1,Q18=1),IF(SUM(R17:T17)&lt;SUM(R18:T18),1,0),0))</f>
        <v>0</v>
      </c>
      <c r="W18" s="49" t="s">
        <v>64</v>
      </c>
      <c r="X18" s="7" t="str">
        <f>IF(V17=1,D17,IF(V18=1,D18,"???"))</f>
        <v>Hejhal - Kohoutová</v>
      </c>
      <c r="AA18" s="1" t="str">
        <f>D18</f>
        <v>Adamů - Hrdinová</v>
      </c>
      <c r="AB18" s="1">
        <f>IF(N18="","",H18+N18)</f>
        <v>288</v>
      </c>
    </row>
    <row r="19" spans="1:28" x14ac:dyDescent="0.2">
      <c r="E19" s="30" t="s">
        <v>51</v>
      </c>
      <c r="K19" s="30" t="s">
        <v>52</v>
      </c>
      <c r="R19" s="30" t="s">
        <v>53</v>
      </c>
    </row>
    <row r="20" spans="1:28" x14ac:dyDescent="0.2">
      <c r="E20" s="31" t="s">
        <v>54</v>
      </c>
      <c r="F20" s="31" t="s">
        <v>55</v>
      </c>
      <c r="G20" s="31" t="s">
        <v>56</v>
      </c>
      <c r="H20" s="31" t="s">
        <v>57</v>
      </c>
      <c r="I20" s="31" t="s">
        <v>53</v>
      </c>
      <c r="J20" s="31" t="s">
        <v>58</v>
      </c>
      <c r="K20" s="31" t="s">
        <v>54</v>
      </c>
      <c r="L20" s="31" t="s">
        <v>55</v>
      </c>
      <c r="M20" s="31" t="s">
        <v>56</v>
      </c>
      <c r="N20" s="31" t="s">
        <v>57</v>
      </c>
      <c r="O20" s="31" t="s">
        <v>53</v>
      </c>
      <c r="P20" s="31" t="s">
        <v>58</v>
      </c>
      <c r="Q20" s="31" t="s">
        <v>59</v>
      </c>
      <c r="R20" s="31" t="s">
        <v>60</v>
      </c>
      <c r="S20" s="31" t="s">
        <v>61</v>
      </c>
      <c r="T20" s="31" t="s">
        <v>62</v>
      </c>
      <c r="U20" s="31" t="s">
        <v>57</v>
      </c>
      <c r="V20" s="31" t="s">
        <v>63</v>
      </c>
    </row>
    <row r="21" spans="1:28" x14ac:dyDescent="0.2">
      <c r="A21" s="63">
        <v>9</v>
      </c>
      <c r="B21" s="32" t="s">
        <v>28</v>
      </c>
      <c r="C21" s="33">
        <v>0.4375</v>
      </c>
      <c r="D21" s="13" t="str">
        <f>Los!D17</f>
        <v>Hažva - Mašková</v>
      </c>
      <c r="E21" s="51">
        <v>96</v>
      </c>
      <c r="F21" s="35">
        <v>51</v>
      </c>
      <c r="G21" s="35">
        <v>0</v>
      </c>
      <c r="H21" s="36">
        <f>IF(G21="","",E21+F21)</f>
        <v>147</v>
      </c>
      <c r="I21" s="35">
        <v>0</v>
      </c>
      <c r="J21" s="37">
        <f>IF(AND(H21&lt;&gt;"",H22&lt;&gt;""),IF((H21+I21)&gt;(H22+I22),1,0),0)</f>
        <v>1</v>
      </c>
      <c r="K21" s="51">
        <v>97</v>
      </c>
      <c r="L21" s="35">
        <v>59</v>
      </c>
      <c r="M21" s="35">
        <v>1</v>
      </c>
      <c r="N21" s="36">
        <f>IF(M21="","",K21+L21)</f>
        <v>156</v>
      </c>
      <c r="O21" s="35">
        <v>0</v>
      </c>
      <c r="P21" s="37">
        <f>IF(AND(N21&lt;&gt;"",N22&lt;&gt;""),IF((N21+O21)&gt;(N22+O22),1,0),0)</f>
        <v>1</v>
      </c>
      <c r="Q21" s="52">
        <f>J21+P21</f>
        <v>2</v>
      </c>
      <c r="R21" s="51"/>
      <c r="S21" s="35"/>
      <c r="T21" s="35"/>
      <c r="U21" s="39">
        <f>IF(N21="","",H21+N21)</f>
        <v>303</v>
      </c>
      <c r="V21" s="40">
        <f>IF(Q21=2,1,IF(AND(Q21=1,Q22=1),IF(SUM(R21:T21)&gt;SUM(R22:T22),1,0),0))</f>
        <v>1</v>
      </c>
      <c r="AA21" s="1" t="str">
        <f>D21</f>
        <v>Hažva - Mašková</v>
      </c>
      <c r="AB21" s="1">
        <f>IF(N21="","",H21+N21)</f>
        <v>303</v>
      </c>
    </row>
    <row r="22" spans="1:28" x14ac:dyDescent="0.2">
      <c r="A22" s="41"/>
      <c r="B22" s="17"/>
      <c r="C22" s="17"/>
      <c r="D22" s="15" t="str">
        <f>Los!F17</f>
        <v>Koubek - Svačinová</v>
      </c>
      <c r="E22" s="42">
        <v>97</v>
      </c>
      <c r="F22" s="43">
        <v>41</v>
      </c>
      <c r="G22" s="43">
        <v>1</v>
      </c>
      <c r="H22" s="44">
        <f>IF(G22="","",E22+F22)</f>
        <v>138</v>
      </c>
      <c r="I22" s="43">
        <v>0</v>
      </c>
      <c r="J22" s="45">
        <f>IF(AND(H21&lt;&gt;"",H22&lt;&gt;""),IF((H21+I21)&lt;(H22+I22),1,0),0)</f>
        <v>0</v>
      </c>
      <c r="K22" s="42">
        <v>98</v>
      </c>
      <c r="L22" s="43">
        <v>42</v>
      </c>
      <c r="M22" s="43">
        <v>3</v>
      </c>
      <c r="N22" s="44">
        <f>IF(M22="","",K22+L22)</f>
        <v>140</v>
      </c>
      <c r="O22" s="43">
        <v>0</v>
      </c>
      <c r="P22" s="45">
        <f>IF(AND(N21&lt;&gt;"",N22&lt;&gt;""),IF((N21+O21)&lt;(N22+O22),1,0),0)</f>
        <v>0</v>
      </c>
      <c r="Q22" s="46">
        <f>J22+P22</f>
        <v>0</v>
      </c>
      <c r="R22" s="42"/>
      <c r="S22" s="43"/>
      <c r="T22" s="43"/>
      <c r="U22" s="47">
        <f>IF(N22="","",H22+N22)</f>
        <v>278</v>
      </c>
      <c r="V22" s="48">
        <f>IF(Q22=2,1,IF(AND(Q21=1,Q22=1),IF(SUM(R21:T21)&lt;SUM(R22:T22),1,0),0))</f>
        <v>0</v>
      </c>
      <c r="W22" s="49" t="s">
        <v>64</v>
      </c>
      <c r="X22" s="7" t="str">
        <f>IF(V21=1,D21,IF(V22=1,D22,"???"))</f>
        <v>Hažva - Mašková</v>
      </c>
      <c r="AA22" s="1" t="str">
        <f>D22</f>
        <v>Koubek - Svačinová</v>
      </c>
      <c r="AB22" s="1">
        <f>IF(N22="","",H22+N22)</f>
        <v>278</v>
      </c>
    </row>
    <row r="23" spans="1:28" x14ac:dyDescent="0.2">
      <c r="A23" s="63">
        <v>10</v>
      </c>
      <c r="B23" s="18" t="s">
        <v>31</v>
      </c>
      <c r="C23" s="33">
        <v>0.4375</v>
      </c>
      <c r="D23" s="16" t="str">
        <f>Los!D18</f>
        <v>Kellner - Concepción</v>
      </c>
      <c r="E23" s="34">
        <v>92</v>
      </c>
      <c r="F23" s="35">
        <v>52</v>
      </c>
      <c r="G23" s="35">
        <v>2</v>
      </c>
      <c r="H23" s="36">
        <f>IF(G23="","",E23+F23)</f>
        <v>144</v>
      </c>
      <c r="I23" s="35">
        <v>11</v>
      </c>
      <c r="J23" s="37">
        <f>IF(AND(H23&lt;&gt;"",H24&lt;&gt;""),IF((H23+I23)&gt;(H24+I24),1,0),0)</f>
        <v>1</v>
      </c>
      <c r="K23" s="34">
        <v>102</v>
      </c>
      <c r="L23" s="35">
        <v>35</v>
      </c>
      <c r="M23" s="35">
        <v>0</v>
      </c>
      <c r="N23" s="36">
        <f>IF(M23="","",K23+L23)</f>
        <v>137</v>
      </c>
      <c r="O23" s="35">
        <v>0</v>
      </c>
      <c r="P23" s="37">
        <f>IF(AND(N23&lt;&gt;"",N24&lt;&gt;""),IF((N23+O23)&gt;(N24+O24),1,0),0)</f>
        <v>0</v>
      </c>
      <c r="Q23" s="38">
        <f>J23+P23</f>
        <v>1</v>
      </c>
      <c r="R23" s="34">
        <v>23</v>
      </c>
      <c r="S23" s="35"/>
      <c r="T23" s="35"/>
      <c r="U23" s="39">
        <f>IF(N23="","",H23+N23)</f>
        <v>281</v>
      </c>
      <c r="V23" s="40">
        <f>IF(Q23=2,1,IF(AND(Q23=1,Q24=1),IF(SUM(R23:T23)&gt;SUM(R24:T24),1,0),0))</f>
        <v>0</v>
      </c>
      <c r="AA23" s="1" t="str">
        <f>D23</f>
        <v>Kellner - Concepción</v>
      </c>
      <c r="AB23" s="1">
        <f>IF(N23="","",H23+N23)</f>
        <v>281</v>
      </c>
    </row>
    <row r="24" spans="1:28" x14ac:dyDescent="0.2">
      <c r="A24" s="41"/>
      <c r="B24" s="17"/>
      <c r="C24" s="17"/>
      <c r="D24" s="15" t="str">
        <f>Los!F18</f>
        <v>Laga - Stehlíková</v>
      </c>
      <c r="E24" s="42">
        <v>99</v>
      </c>
      <c r="F24" s="43">
        <v>45</v>
      </c>
      <c r="G24" s="43">
        <v>3</v>
      </c>
      <c r="H24" s="44">
        <f>IF(G24="","",E24+F24)</f>
        <v>144</v>
      </c>
      <c r="I24" s="43">
        <v>9</v>
      </c>
      <c r="J24" s="45">
        <f>IF(AND(H23&lt;&gt;"",H24&lt;&gt;""),IF((H23+I23)&lt;(H24+I24),1,0),0)</f>
        <v>0</v>
      </c>
      <c r="K24" s="42">
        <v>100</v>
      </c>
      <c r="L24" s="43">
        <v>44</v>
      </c>
      <c r="M24" s="43">
        <v>3</v>
      </c>
      <c r="N24" s="44">
        <f>IF(M24="","",K24+L24)</f>
        <v>144</v>
      </c>
      <c r="O24" s="43">
        <v>0</v>
      </c>
      <c r="P24" s="45">
        <f>IF(AND(N23&lt;&gt;"",N24&lt;&gt;""),IF((N23+O23)&lt;(N24+O24),1,0),0)</f>
        <v>1</v>
      </c>
      <c r="Q24" s="46">
        <f>J24+P24</f>
        <v>1</v>
      </c>
      <c r="R24" s="42">
        <v>25</v>
      </c>
      <c r="S24" s="43"/>
      <c r="T24" s="43"/>
      <c r="U24" s="47">
        <f>IF(N24="","",H24+N24)</f>
        <v>288</v>
      </c>
      <c r="V24" s="48">
        <f>IF(Q24=2,1,IF(AND(Q23=1,Q24=1),IF(SUM(R23:T23)&lt;SUM(R24:T24),1,0),0))</f>
        <v>1</v>
      </c>
      <c r="W24" s="49" t="s">
        <v>64</v>
      </c>
      <c r="X24" s="7" t="str">
        <f>IF(V23=1,D23,IF(V24=1,D24,"???"))</f>
        <v>Laga - Stehlíková</v>
      </c>
      <c r="AA24" s="1" t="str">
        <f>D24</f>
        <v>Laga - Stehlíková</v>
      </c>
      <c r="AB24" s="1">
        <f>IF(N24="","",H24+N24)</f>
        <v>288</v>
      </c>
    </row>
    <row r="25" spans="1:28" x14ac:dyDescent="0.2">
      <c r="A25" s="63">
        <v>11</v>
      </c>
      <c r="B25" s="18" t="s">
        <v>33</v>
      </c>
      <c r="C25" s="50">
        <v>0.45833333333332998</v>
      </c>
      <c r="D25" s="16" t="str">
        <f>Los!D19</f>
        <v>Marek - Tobolová</v>
      </c>
      <c r="E25" s="34">
        <v>88</v>
      </c>
      <c r="F25" s="35">
        <v>45</v>
      </c>
      <c r="G25" s="35">
        <v>2</v>
      </c>
      <c r="H25" s="36">
        <f>IF(G25="","",E25+F25)</f>
        <v>133</v>
      </c>
      <c r="I25" s="35">
        <v>0</v>
      </c>
      <c r="J25" s="37">
        <f>IF(AND(H25&lt;&gt;"",H26&lt;&gt;""),IF((H25+I25)&gt;(H26+I26),1,0),0)</f>
        <v>1</v>
      </c>
      <c r="K25" s="34">
        <v>100</v>
      </c>
      <c r="L25" s="35">
        <v>63</v>
      </c>
      <c r="M25" s="35">
        <v>0</v>
      </c>
      <c r="N25" s="36">
        <f>IF(M25="","",K25+L25)</f>
        <v>163</v>
      </c>
      <c r="O25" s="35">
        <v>0</v>
      </c>
      <c r="P25" s="37">
        <f>IF(AND(N25&lt;&gt;"",N26&lt;&gt;""),IF((N25+O25)&gt;(N26+O26),1,0),0)</f>
        <v>1</v>
      </c>
      <c r="Q25" s="38">
        <f>J25+P25</f>
        <v>2</v>
      </c>
      <c r="R25" s="34"/>
      <c r="S25" s="35"/>
      <c r="T25" s="35"/>
      <c r="U25" s="39">
        <f>IF(N25="","",H25+N25)</f>
        <v>296</v>
      </c>
      <c r="V25" s="40">
        <f>IF(Q25=2,1,IF(AND(Q25=1,Q26=1),IF(SUM(R25:T25)&gt;SUM(R26:T26),1,0),0))</f>
        <v>1</v>
      </c>
      <c r="AA25" s="1" t="str">
        <f>D25</f>
        <v>Marek - Tobolová</v>
      </c>
      <c r="AB25" s="1">
        <f>IF(N25="","",H25+N25)</f>
        <v>296</v>
      </c>
    </row>
    <row r="26" spans="1:28" x14ac:dyDescent="0.2">
      <c r="A26" s="41"/>
      <c r="B26" s="17"/>
      <c r="C26" s="17"/>
      <c r="D26" s="15" t="str">
        <f>Los!F19</f>
        <v>Procházka - Vejmolová</v>
      </c>
      <c r="E26" s="42">
        <v>87</v>
      </c>
      <c r="F26" s="43">
        <v>43</v>
      </c>
      <c r="G26" s="43">
        <v>1</v>
      </c>
      <c r="H26" s="44">
        <f>IF(G26="","",E26+F26)</f>
        <v>130</v>
      </c>
      <c r="I26" s="43">
        <v>0</v>
      </c>
      <c r="J26" s="45">
        <f>IF(AND(H25&lt;&gt;"",H26&lt;&gt;""),IF((H25+I25)&lt;(H26+I26),1,0),0)</f>
        <v>0</v>
      </c>
      <c r="K26" s="42">
        <v>88</v>
      </c>
      <c r="L26" s="43">
        <v>60</v>
      </c>
      <c r="M26" s="43">
        <v>2</v>
      </c>
      <c r="N26" s="44">
        <f>IF(M26="","",K26+L26)</f>
        <v>148</v>
      </c>
      <c r="O26" s="43">
        <v>0</v>
      </c>
      <c r="P26" s="45">
        <f>IF(AND(N25&lt;&gt;"",N26&lt;&gt;""),IF((N25+O25)&lt;(N26+O26),1,0),0)</f>
        <v>0</v>
      </c>
      <c r="Q26" s="46">
        <f>J26+P26</f>
        <v>0</v>
      </c>
      <c r="R26" s="42"/>
      <c r="S26" s="43"/>
      <c r="T26" s="43"/>
      <c r="U26" s="47">
        <f>IF(N26="","",H26+N26)</f>
        <v>278</v>
      </c>
      <c r="V26" s="48">
        <f>IF(Q26=2,1,IF(AND(Q25=1,Q26=1),IF(SUM(R25:T25)&lt;SUM(R26:T26),1,0),0))</f>
        <v>0</v>
      </c>
      <c r="W26" s="49" t="s">
        <v>64</v>
      </c>
      <c r="X26" s="7" t="str">
        <f>IF(V25=1,D25,IF(V26=1,D26,"???"))</f>
        <v>Marek - Tobolová</v>
      </c>
      <c r="AA26" s="1" t="str">
        <f>D26</f>
        <v>Procházka - Vejmolová</v>
      </c>
      <c r="AB26" s="1">
        <f>IF(N26="","",H26+N26)</f>
        <v>278</v>
      </c>
    </row>
    <row r="27" spans="1:28" x14ac:dyDescent="0.2">
      <c r="A27" s="63">
        <v>12</v>
      </c>
      <c r="B27" s="18" t="s">
        <v>35</v>
      </c>
      <c r="C27" s="50">
        <v>0.45833333333332998</v>
      </c>
      <c r="D27" s="16" t="str">
        <f>Los!D20</f>
        <v>Divílek st. - Divílková</v>
      </c>
      <c r="E27" s="34">
        <v>97</v>
      </c>
      <c r="F27" s="35">
        <v>72</v>
      </c>
      <c r="G27" s="35">
        <v>0</v>
      </c>
      <c r="H27" s="36">
        <f>IF(G27="","",E27+F27)</f>
        <v>169</v>
      </c>
      <c r="I27" s="35">
        <v>0</v>
      </c>
      <c r="J27" s="37">
        <f>IF(AND(H27&lt;&gt;"",H28&lt;&gt;""),IF((H27+I27)&gt;(H28+I28),1,0),0)</f>
        <v>1</v>
      </c>
      <c r="K27" s="34">
        <v>89</v>
      </c>
      <c r="L27" s="35">
        <v>60</v>
      </c>
      <c r="M27" s="35">
        <v>0</v>
      </c>
      <c r="N27" s="36">
        <f>IF(M27="","",K27+L27)</f>
        <v>149</v>
      </c>
      <c r="O27" s="35">
        <v>0</v>
      </c>
      <c r="P27" s="37">
        <f>IF(AND(N27&lt;&gt;"",N28&lt;&gt;""),IF((N27+O27)&gt;(N28+O28),1,0),0)</f>
        <v>1</v>
      </c>
      <c r="Q27" s="38">
        <f>J27+P27</f>
        <v>2</v>
      </c>
      <c r="R27" s="34"/>
      <c r="S27" s="35"/>
      <c r="T27" s="35"/>
      <c r="U27" s="39">
        <f>IF(N27="","",H27+N27)</f>
        <v>318</v>
      </c>
      <c r="V27" s="40">
        <f>IF(Q27=2,1,IF(AND(Q27=1,Q28=1),IF(SUM(R27:T27)&gt;SUM(R28:T28),1,0),0))</f>
        <v>1</v>
      </c>
      <c r="AA27" s="1" t="str">
        <f>D27</f>
        <v>Divílek st. - Divílková</v>
      </c>
      <c r="AB27" s="1">
        <f>IF(N27="","",H27+N27)</f>
        <v>318</v>
      </c>
    </row>
    <row r="28" spans="1:28" x14ac:dyDescent="0.2">
      <c r="A28" s="41"/>
      <c r="B28" s="17"/>
      <c r="C28" s="17"/>
      <c r="D28" s="15" t="str">
        <f>Los!F20</f>
        <v>Hejhal - Kohoutová</v>
      </c>
      <c r="E28" s="42">
        <v>101</v>
      </c>
      <c r="F28" s="43">
        <v>45</v>
      </c>
      <c r="G28" s="43">
        <v>0</v>
      </c>
      <c r="H28" s="44">
        <f>IF(G28="","",E28+F28)</f>
        <v>146</v>
      </c>
      <c r="I28" s="43">
        <v>0</v>
      </c>
      <c r="J28" s="45">
        <f>IF(AND(H27&lt;&gt;"",H28&lt;&gt;""),IF((H27+I27)&lt;(H28+I28),1,0),0)</f>
        <v>0</v>
      </c>
      <c r="K28" s="42">
        <v>82</v>
      </c>
      <c r="L28" s="43">
        <v>53</v>
      </c>
      <c r="M28" s="43">
        <v>1</v>
      </c>
      <c r="N28" s="44">
        <f>IF(M28="","",K28+L28)</f>
        <v>135</v>
      </c>
      <c r="O28" s="43">
        <v>0</v>
      </c>
      <c r="P28" s="45">
        <f>IF(AND(N27&lt;&gt;"",N28&lt;&gt;""),IF((N27+O27)&lt;(N28+O28),1,0),0)</f>
        <v>0</v>
      </c>
      <c r="Q28" s="46">
        <f>J28+P28</f>
        <v>0</v>
      </c>
      <c r="R28" s="42"/>
      <c r="S28" s="43"/>
      <c r="T28" s="43"/>
      <c r="U28" s="47">
        <f>IF(N28="","",H28+N28)</f>
        <v>281</v>
      </c>
      <c r="V28" s="48">
        <f>IF(Q28=2,1,IF(AND(Q27=1,Q28=1),IF(SUM(R27:T27)&lt;SUM(R28:T28),1,0),0))</f>
        <v>0</v>
      </c>
      <c r="W28" s="49" t="s">
        <v>64</v>
      </c>
      <c r="X28" s="7" t="str">
        <f>IF(V27=1,D27,IF(V28=1,D28,"???"))</f>
        <v>Divílek st. - Divílková</v>
      </c>
      <c r="AA28" s="1" t="str">
        <f>D28</f>
        <v>Hejhal - Kohoutová</v>
      </c>
      <c r="AB28" s="1">
        <f>IF(N28="","",H28+N28)</f>
        <v>281</v>
      </c>
    </row>
    <row r="29" spans="1:28" x14ac:dyDescent="0.2">
      <c r="E29" s="30" t="s">
        <v>51</v>
      </c>
      <c r="K29" s="30" t="s">
        <v>52</v>
      </c>
      <c r="R29" s="30" t="s">
        <v>53</v>
      </c>
    </row>
    <row r="30" spans="1:28" x14ac:dyDescent="0.2">
      <c r="E30" s="31" t="s">
        <v>54</v>
      </c>
      <c r="F30" s="31" t="s">
        <v>55</v>
      </c>
      <c r="G30" s="31" t="s">
        <v>56</v>
      </c>
      <c r="H30" s="31" t="s">
        <v>57</v>
      </c>
      <c r="I30" s="31" t="s">
        <v>53</v>
      </c>
      <c r="J30" s="31" t="s">
        <v>58</v>
      </c>
      <c r="K30" s="31" t="s">
        <v>54</v>
      </c>
      <c r="L30" s="31" t="s">
        <v>55</v>
      </c>
      <c r="M30" s="31" t="s">
        <v>56</v>
      </c>
      <c r="N30" s="31" t="s">
        <v>57</v>
      </c>
      <c r="O30" s="31" t="s">
        <v>53</v>
      </c>
      <c r="P30" s="31" t="s">
        <v>58</v>
      </c>
      <c r="Q30" s="31" t="s">
        <v>59</v>
      </c>
      <c r="R30" s="31" t="s">
        <v>60</v>
      </c>
      <c r="S30" s="31" t="s">
        <v>61</v>
      </c>
      <c r="T30" s="31" t="s">
        <v>62</v>
      </c>
      <c r="U30" s="31" t="s">
        <v>57</v>
      </c>
      <c r="V30" s="31" t="s">
        <v>63</v>
      </c>
    </row>
    <row r="31" spans="1:28" x14ac:dyDescent="0.2">
      <c r="A31" s="63">
        <v>13</v>
      </c>
      <c r="B31" s="32" t="s">
        <v>38</v>
      </c>
      <c r="C31" s="33">
        <v>0.47916666666667002</v>
      </c>
      <c r="D31" s="13" t="str">
        <f>Los!D22</f>
        <v>Hažva - Mašková</v>
      </c>
      <c r="E31" s="51">
        <v>112</v>
      </c>
      <c r="F31" s="35">
        <v>60</v>
      </c>
      <c r="G31" s="35">
        <v>1</v>
      </c>
      <c r="H31" s="36">
        <f>IF(G31="","",E31+F31)</f>
        <v>172</v>
      </c>
      <c r="I31" s="35">
        <v>0</v>
      </c>
      <c r="J31" s="37">
        <f>IF(AND(H31&lt;&gt;"",H32&lt;&gt;""),IF((H31+I31)&gt;(H32+I32),1,0),0)</f>
        <v>1</v>
      </c>
      <c r="K31" s="51">
        <v>105</v>
      </c>
      <c r="L31" s="35">
        <v>44</v>
      </c>
      <c r="M31" s="35">
        <v>0</v>
      </c>
      <c r="N31" s="36">
        <f>IF(M31="","",K31+L31)</f>
        <v>149</v>
      </c>
      <c r="O31" s="35">
        <v>0</v>
      </c>
      <c r="P31" s="37">
        <f>IF(AND(N31&lt;&gt;"",N32&lt;&gt;""),IF((N31+O31)&gt;(N32+O32),1,0),0)</f>
        <v>1</v>
      </c>
      <c r="Q31" s="52">
        <f>J31+P31</f>
        <v>2</v>
      </c>
      <c r="R31" s="51"/>
      <c r="S31" s="35"/>
      <c r="T31" s="35"/>
      <c r="U31" s="39">
        <f>IF(N31="","",H31+N31)</f>
        <v>321</v>
      </c>
      <c r="V31" s="40">
        <f>IF(Q31=2,1,IF(AND(Q31=1,Q32=1),IF(SUM(R31:T31)&gt;SUM(R32:T32),1,0),0))</f>
        <v>1</v>
      </c>
      <c r="AA31" s="1" t="str">
        <f>D31</f>
        <v>Hažva - Mašková</v>
      </c>
      <c r="AB31" s="1">
        <f>IF(N31="","",H31+N31)</f>
        <v>321</v>
      </c>
    </row>
    <row r="32" spans="1:28" x14ac:dyDescent="0.2">
      <c r="A32" s="41"/>
      <c r="B32" s="17"/>
      <c r="C32" s="17"/>
      <c r="D32" s="15" t="str">
        <f>Los!F22</f>
        <v>Laga - Stehlíková</v>
      </c>
      <c r="E32" s="42">
        <v>95</v>
      </c>
      <c r="F32" s="43">
        <v>34</v>
      </c>
      <c r="G32" s="43">
        <v>2</v>
      </c>
      <c r="H32" s="44">
        <f>IF(G32="","",E32+F32)</f>
        <v>129</v>
      </c>
      <c r="I32" s="43">
        <v>0</v>
      </c>
      <c r="J32" s="45">
        <f>IF(AND(H31&lt;&gt;"",H32&lt;&gt;""),IF((H31+I31)&lt;(H32+I32),1,0),0)</f>
        <v>0</v>
      </c>
      <c r="K32" s="42">
        <v>105</v>
      </c>
      <c r="L32" s="43">
        <v>31</v>
      </c>
      <c r="M32" s="43">
        <v>2</v>
      </c>
      <c r="N32" s="44">
        <f>IF(M32="","",K32+L32)</f>
        <v>136</v>
      </c>
      <c r="O32" s="43">
        <v>0</v>
      </c>
      <c r="P32" s="45">
        <f>IF(AND(N31&lt;&gt;"",N32&lt;&gt;""),IF((N31+O31)&lt;(N32+O32),1,0),0)</f>
        <v>0</v>
      </c>
      <c r="Q32" s="46">
        <f>J32+P32</f>
        <v>0</v>
      </c>
      <c r="R32" s="42"/>
      <c r="S32" s="43"/>
      <c r="T32" s="43"/>
      <c r="U32" s="47">
        <f>IF(N32="","",H32+N32)</f>
        <v>265</v>
      </c>
      <c r="V32" s="48">
        <f>IF(Q32=2,1,IF(AND(Q31=1,Q32=1),IF(SUM(R31:T31)&lt;SUM(R32:T32),1,0),0))</f>
        <v>0</v>
      </c>
      <c r="W32" s="49" t="s">
        <v>64</v>
      </c>
      <c r="X32" s="7" t="str">
        <f>IF(V31=1,D31,IF(V32=1,D32,"???"))</f>
        <v>Hažva - Mašková</v>
      </c>
      <c r="AA32" s="1" t="str">
        <f>D32</f>
        <v>Laga - Stehlíková</v>
      </c>
      <c r="AB32" s="1">
        <f>IF(N32="","",H32+N32)</f>
        <v>265</v>
      </c>
    </row>
    <row r="33" spans="1:28" x14ac:dyDescent="0.2">
      <c r="A33" s="63">
        <v>14</v>
      </c>
      <c r="B33" s="18" t="s">
        <v>41</v>
      </c>
      <c r="C33" s="33">
        <v>0.47916666666667002</v>
      </c>
      <c r="D33" s="13" t="str">
        <f>Los!D23</f>
        <v>Marek - Tobolová</v>
      </c>
      <c r="E33" s="34">
        <v>90</v>
      </c>
      <c r="F33" s="35">
        <v>63</v>
      </c>
      <c r="G33" s="35">
        <v>1</v>
      </c>
      <c r="H33" s="36">
        <f>IF(G33="","",E33+F33)</f>
        <v>153</v>
      </c>
      <c r="I33" s="35">
        <v>0</v>
      </c>
      <c r="J33" s="37">
        <f>IF(AND(H33&lt;&gt;"",H34&lt;&gt;""),IF((H33+I33)&gt;(H34+I34),1,0),0)</f>
        <v>1</v>
      </c>
      <c r="K33" s="34">
        <v>111</v>
      </c>
      <c r="L33" s="35">
        <v>41</v>
      </c>
      <c r="M33" s="35">
        <v>2</v>
      </c>
      <c r="N33" s="36">
        <f>IF(M33="","",K33+L33)</f>
        <v>152</v>
      </c>
      <c r="O33" s="35">
        <v>0</v>
      </c>
      <c r="P33" s="37">
        <f>IF(AND(N33&lt;&gt;"",N34&lt;&gt;""),IF((N33+O33)&gt;(N34+O34),1,0),0)</f>
        <v>1</v>
      </c>
      <c r="Q33" s="38">
        <f>J33+P33</f>
        <v>2</v>
      </c>
      <c r="R33" s="34"/>
      <c r="S33" s="35"/>
      <c r="T33" s="35"/>
      <c r="U33" s="39">
        <f>IF(N33="","",H33+N33)</f>
        <v>305</v>
      </c>
      <c r="V33" s="40">
        <f>IF(Q33=2,1,IF(AND(Q33=1,Q34=1),IF(SUM(R33:T33)&gt;SUM(R34:T34),1,0),0))</f>
        <v>1</v>
      </c>
      <c r="AA33" s="1" t="str">
        <f>D33</f>
        <v>Marek - Tobolová</v>
      </c>
      <c r="AB33" s="1">
        <f>IF(N33="","",H33+N33)</f>
        <v>305</v>
      </c>
    </row>
    <row r="34" spans="1:28" x14ac:dyDescent="0.2">
      <c r="A34" s="41"/>
      <c r="B34" s="17"/>
      <c r="C34" s="17"/>
      <c r="D34" s="15" t="str">
        <f>Los!F23</f>
        <v>Divílek st. - Divílková</v>
      </c>
      <c r="E34" s="42">
        <v>93</v>
      </c>
      <c r="F34" s="43">
        <v>53</v>
      </c>
      <c r="G34" s="43">
        <v>3</v>
      </c>
      <c r="H34" s="44">
        <f>IF(G34="","",E34+F34)</f>
        <v>146</v>
      </c>
      <c r="I34" s="43">
        <v>0</v>
      </c>
      <c r="J34" s="45">
        <f>IF(AND(H33&lt;&gt;"",H34&lt;&gt;""),IF((H33+I33)&lt;(H34+I34),1,0),0)</f>
        <v>0</v>
      </c>
      <c r="K34" s="42">
        <v>82</v>
      </c>
      <c r="L34" s="43">
        <v>61</v>
      </c>
      <c r="M34" s="43">
        <v>4</v>
      </c>
      <c r="N34" s="44">
        <f>IF(M34="","",K34+L34)</f>
        <v>143</v>
      </c>
      <c r="O34" s="43">
        <v>0</v>
      </c>
      <c r="P34" s="45">
        <f>IF(AND(N33&lt;&gt;"",N34&lt;&gt;""),IF((N33+O33)&lt;(N34+O34),1,0),0)</f>
        <v>0</v>
      </c>
      <c r="Q34" s="46">
        <f>J34+P34</f>
        <v>0</v>
      </c>
      <c r="R34" s="42"/>
      <c r="S34" s="43"/>
      <c r="T34" s="43"/>
      <c r="U34" s="47">
        <f>IF(N34="","",H34+N34)</f>
        <v>289</v>
      </c>
      <c r="V34" s="48">
        <f>IF(Q34=2,1,IF(AND(Q33=1,Q34=1),IF(SUM(R33:T33)&lt;SUM(R34:T34),1,0),0))</f>
        <v>0</v>
      </c>
      <c r="W34" s="49" t="s">
        <v>64</v>
      </c>
      <c r="X34" s="7" t="str">
        <f>IF(V33=1,D33,IF(V34=1,D34,"???"))</f>
        <v>Marek - Tobolová</v>
      </c>
      <c r="AA34" s="1" t="str">
        <f>D34</f>
        <v>Divílek st. - Divílková</v>
      </c>
      <c r="AB34" s="1">
        <f>IF(N34="","",H34+N34)</f>
        <v>289</v>
      </c>
    </row>
    <row r="35" spans="1:28" x14ac:dyDescent="0.2">
      <c r="E35" s="30" t="s">
        <v>51</v>
      </c>
      <c r="K35" s="30" t="s">
        <v>52</v>
      </c>
      <c r="R35" s="30" t="s">
        <v>53</v>
      </c>
    </row>
    <row r="36" spans="1:28" x14ac:dyDescent="0.2">
      <c r="E36" s="31" t="s">
        <v>54</v>
      </c>
      <c r="F36" s="31" t="s">
        <v>55</v>
      </c>
      <c r="G36" s="31" t="s">
        <v>56</v>
      </c>
      <c r="H36" s="31" t="s">
        <v>57</v>
      </c>
      <c r="I36" s="31" t="s">
        <v>53</v>
      </c>
      <c r="J36" s="31" t="s">
        <v>58</v>
      </c>
      <c r="K36" s="31" t="s">
        <v>54</v>
      </c>
      <c r="L36" s="31" t="s">
        <v>55</v>
      </c>
      <c r="M36" s="31" t="s">
        <v>56</v>
      </c>
      <c r="N36" s="31" t="s">
        <v>57</v>
      </c>
      <c r="O36" s="31" t="s">
        <v>53</v>
      </c>
      <c r="P36" s="31" t="s">
        <v>58</v>
      </c>
      <c r="Q36" s="31" t="s">
        <v>59</v>
      </c>
      <c r="R36" s="31" t="s">
        <v>60</v>
      </c>
      <c r="S36" s="31" t="s">
        <v>61</v>
      </c>
      <c r="T36" s="31" t="s">
        <v>62</v>
      </c>
      <c r="U36" s="31" t="s">
        <v>57</v>
      </c>
      <c r="V36" s="31" t="s">
        <v>63</v>
      </c>
    </row>
    <row r="37" spans="1:28" x14ac:dyDescent="0.2">
      <c r="A37" s="63">
        <v>15</v>
      </c>
      <c r="B37" s="32" t="s">
        <v>45</v>
      </c>
      <c r="C37" s="33">
        <v>0.5</v>
      </c>
      <c r="D37" s="13" t="str">
        <f>Los!D25</f>
        <v>Hažva - Mašková</v>
      </c>
      <c r="E37" s="34">
        <v>91</v>
      </c>
      <c r="F37" s="35">
        <v>70</v>
      </c>
      <c r="G37" s="35">
        <v>0</v>
      </c>
      <c r="H37" s="36">
        <f>IF(G37="","",E37+F37)</f>
        <v>161</v>
      </c>
      <c r="I37" s="35">
        <v>0</v>
      </c>
      <c r="J37" s="37">
        <f>IF(AND(H37&lt;&gt;"",H38&lt;&gt;""),IF((H37+I37)&gt;(H38+I38),1,0),0)</f>
        <v>1</v>
      </c>
      <c r="K37" s="34">
        <v>97</v>
      </c>
      <c r="L37" s="35">
        <v>57</v>
      </c>
      <c r="M37" s="35">
        <v>1</v>
      </c>
      <c r="N37" s="36">
        <f>IF(M37="","",K37+L37)</f>
        <v>154</v>
      </c>
      <c r="O37" s="35">
        <v>0</v>
      </c>
      <c r="P37" s="37">
        <f>IF(AND(N37&lt;&gt;"",N38&lt;&gt;""),IF((N37+O37)&gt;(N38+O38),1,0),0)</f>
        <v>1</v>
      </c>
      <c r="Q37" s="38">
        <f>J37+P37</f>
        <v>2</v>
      </c>
      <c r="R37" s="34"/>
      <c r="S37" s="35"/>
      <c r="T37" s="35"/>
      <c r="U37" s="39">
        <f>IF(N37="","",H37+N37)</f>
        <v>315</v>
      </c>
      <c r="V37" s="40">
        <f>IF(Q37=2,1,IF(AND(Q37=1,Q38=1),IF(SUM(R37:T37)&gt;SUM(R38:T38),1,0),0))</f>
        <v>1</v>
      </c>
      <c r="AA37" s="1" t="str">
        <f>D37</f>
        <v>Hažva - Mašková</v>
      </c>
      <c r="AB37" s="1">
        <f>IF(N37="","",H37+N37)</f>
        <v>315</v>
      </c>
    </row>
    <row r="38" spans="1:28" x14ac:dyDescent="0.2">
      <c r="A38" s="41"/>
      <c r="B38" s="17"/>
      <c r="C38" s="17"/>
      <c r="D38" s="15" t="str">
        <f>Los!F25</f>
        <v>Marek - Tobolová</v>
      </c>
      <c r="E38" s="42">
        <v>92</v>
      </c>
      <c r="F38" s="43">
        <v>50</v>
      </c>
      <c r="G38" s="43">
        <v>0</v>
      </c>
      <c r="H38" s="44">
        <f>IF(G38="","",E38+F38)</f>
        <v>142</v>
      </c>
      <c r="I38" s="43">
        <v>0</v>
      </c>
      <c r="J38" s="45">
        <f>IF(AND(H37&lt;&gt;"",H38&lt;&gt;""),IF((H37+I37)&lt;(H38+I38),1,0),0)</f>
        <v>0</v>
      </c>
      <c r="K38" s="42">
        <v>93</v>
      </c>
      <c r="L38" s="43">
        <v>36</v>
      </c>
      <c r="M38" s="43">
        <v>2</v>
      </c>
      <c r="N38" s="44">
        <f>IF(M38="","",K38+L38)</f>
        <v>129</v>
      </c>
      <c r="O38" s="43">
        <v>0</v>
      </c>
      <c r="P38" s="45">
        <f>IF(AND(N37&lt;&gt;"",N38&lt;&gt;""),IF((N37+O37)&lt;(N38+O38),1,0),0)</f>
        <v>0</v>
      </c>
      <c r="Q38" s="46">
        <f>J38+P38</f>
        <v>0</v>
      </c>
      <c r="R38" s="42"/>
      <c r="S38" s="43"/>
      <c r="T38" s="43"/>
      <c r="U38" s="47">
        <f>IF(N38="","",H38+N38)</f>
        <v>271</v>
      </c>
      <c r="V38" s="48">
        <f>IF(Q38=2,1,IF(AND(Q37=1,Q38=1),IF(SUM(R37:T37)&lt;SUM(R38:T38),1,0),0))</f>
        <v>0</v>
      </c>
      <c r="W38" s="49" t="s">
        <v>64</v>
      </c>
      <c r="X38" s="7" t="str">
        <f>IF(V37=1,D37,IF(V38=1,D38,"???"))</f>
        <v>Hažva - Mašková</v>
      </c>
      <c r="AA38" s="1" t="str">
        <f>D38</f>
        <v>Marek - Tobolová</v>
      </c>
      <c r="AB38" s="1">
        <f>IF(N38="","",H38+N38)</f>
        <v>271</v>
      </c>
    </row>
    <row r="40" spans="1:28" x14ac:dyDescent="0.2">
      <c r="A40" s="1" t="s">
        <v>65</v>
      </c>
    </row>
    <row r="42" spans="1:28" x14ac:dyDescent="0.2">
      <c r="A42" s="6" t="s">
        <v>66</v>
      </c>
    </row>
    <row r="43" spans="1:28" x14ac:dyDescent="0.2">
      <c r="A43" s="53"/>
      <c r="B43" s="53"/>
      <c r="C43" s="53"/>
      <c r="D43" s="53"/>
      <c r="E43" s="53"/>
    </row>
    <row r="44" spans="1:28" x14ac:dyDescent="0.2">
      <c r="A44" s="53"/>
      <c r="B44" s="53"/>
      <c r="C44" s="53"/>
      <c r="D44" s="53"/>
      <c r="E44" s="53"/>
    </row>
    <row r="45" spans="1:28" x14ac:dyDescent="0.2">
      <c r="A45" s="53"/>
      <c r="B45" s="53"/>
      <c r="C45" s="53"/>
      <c r="D45" s="53"/>
      <c r="E45" s="53"/>
    </row>
    <row r="46" spans="1:28" x14ac:dyDescent="0.2">
      <c r="A46" s="53"/>
      <c r="B46" s="53"/>
      <c r="C46" s="53"/>
      <c r="D46" s="53"/>
      <c r="E46" s="53"/>
    </row>
    <row r="47" spans="1:28" x14ac:dyDescent="0.2">
      <c r="A47" s="53"/>
      <c r="B47" s="53"/>
      <c r="C47" s="53"/>
      <c r="D47" s="53"/>
      <c r="E47" s="53"/>
    </row>
    <row r="48" spans="1:28" x14ac:dyDescent="0.2">
      <c r="A48" s="53"/>
      <c r="B48" s="53"/>
      <c r="C48" s="53"/>
      <c r="D48" s="53"/>
      <c r="E48" s="53"/>
    </row>
  </sheetData>
  <sheetProtection formatCells="0" formatColumns="0" formatRows="0" insertColumns="0" insertRows="0" insertHyperlinks="0" deleteColumns="0" deleteRows="0" sort="0" autoFilter="0" pivotTables="0"/>
  <pageMargins left="0.59055118110236005" right="0.59055118110236005" top="0.78740157480314998" bottom="0.78740157480314998" header="0.51181102362205" footer="0.51181102362205"/>
  <pageSetup paperSize="9" scale="8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MK55"/>
  <sheetViews>
    <sheetView showGridLines="0" zoomScale="115" zoomScaleNormal="115" workbookViewId="0"/>
  </sheetViews>
  <sheetFormatPr defaultRowHeight="14.25" x14ac:dyDescent="0.2"/>
  <cols>
    <col min="1" max="1" width="12.40625" style="1" customWidth="1"/>
    <col min="2" max="2" width="18.47265625" style="1" customWidth="1"/>
    <col min="3" max="3" width="20.08984375" style="1" customWidth="1"/>
    <col min="4" max="1025" width="9.16796875" style="1" customWidth="1"/>
  </cols>
  <sheetData>
    <row r="1" spans="1:13" ht="21" customHeight="1" x14ac:dyDescent="0.3">
      <c r="A1" s="54" t="s">
        <v>67</v>
      </c>
    </row>
    <row r="2" spans="1:13" ht="21" customHeight="1" x14ac:dyDescent="0.3">
      <c r="A2" s="55" t="s">
        <v>68</v>
      </c>
    </row>
    <row r="3" spans="1:13" ht="21" customHeight="1" x14ac:dyDescent="0.3">
      <c r="A3" s="56" t="s">
        <v>69</v>
      </c>
      <c r="B3" s="4" t="s">
        <v>70</v>
      </c>
    </row>
    <row r="4" spans="1:13" ht="21" customHeight="1" x14ac:dyDescent="0.3">
      <c r="A4" s="56" t="s">
        <v>1</v>
      </c>
      <c r="B4" s="4" t="s">
        <v>71</v>
      </c>
    </row>
    <row r="5" spans="1:13" ht="15.75" customHeight="1" x14ac:dyDescent="0.2">
      <c r="A5" s="4"/>
    </row>
    <row r="6" spans="1:13" x14ac:dyDescent="0.2">
      <c r="B6" s="57" t="s">
        <v>72</v>
      </c>
      <c r="G6" s="58" t="s">
        <v>73</v>
      </c>
    </row>
    <row r="7" spans="1:13" x14ac:dyDescent="0.2">
      <c r="A7" s="62">
        <v>1</v>
      </c>
      <c r="B7" s="59" t="s">
        <v>74</v>
      </c>
      <c r="G7" s="1" t="s">
        <v>75</v>
      </c>
      <c r="M7" s="59"/>
    </row>
    <row r="8" spans="1:13" x14ac:dyDescent="0.2">
      <c r="A8" s="62">
        <v>2</v>
      </c>
      <c r="B8" s="59" t="s">
        <v>76</v>
      </c>
      <c r="G8" s="1" t="s">
        <v>77</v>
      </c>
    </row>
    <row r="9" spans="1:13" x14ac:dyDescent="0.2">
      <c r="A9" s="62">
        <v>3</v>
      </c>
      <c r="B9" s="59" t="s">
        <v>78</v>
      </c>
      <c r="G9" s="1" t="s">
        <v>79</v>
      </c>
    </row>
    <row r="10" spans="1:13" x14ac:dyDescent="0.2">
      <c r="A10" s="62">
        <v>4</v>
      </c>
      <c r="B10" s="59" t="s">
        <v>80</v>
      </c>
      <c r="G10" s="1" t="s">
        <v>81</v>
      </c>
    </row>
    <row r="11" spans="1:13" x14ac:dyDescent="0.2">
      <c r="A11" s="62">
        <v>5</v>
      </c>
      <c r="B11" s="59" t="s">
        <v>82</v>
      </c>
      <c r="G11" s="1" t="s">
        <v>83</v>
      </c>
    </row>
    <row r="12" spans="1:13" x14ac:dyDescent="0.2">
      <c r="A12" s="62">
        <v>6</v>
      </c>
      <c r="B12" s="59" t="s">
        <v>84</v>
      </c>
      <c r="G12" s="1" t="s">
        <v>85</v>
      </c>
    </row>
    <row r="13" spans="1:13" x14ac:dyDescent="0.2">
      <c r="A13" s="62">
        <v>7</v>
      </c>
      <c r="B13" s="59" t="s">
        <v>86</v>
      </c>
      <c r="G13" s="6" t="s">
        <v>5</v>
      </c>
    </row>
    <row r="14" spans="1:13" x14ac:dyDescent="0.2">
      <c r="A14" s="62">
        <v>8</v>
      </c>
      <c r="B14" s="59" t="s">
        <v>87</v>
      </c>
      <c r="G14" s="1" t="s">
        <v>88</v>
      </c>
    </row>
    <row r="15" spans="1:13" x14ac:dyDescent="0.2">
      <c r="A15" s="62">
        <v>9</v>
      </c>
      <c r="B15" s="59" t="s">
        <v>89</v>
      </c>
      <c r="G15" s="1" t="s">
        <v>90</v>
      </c>
    </row>
    <row r="16" spans="1:13" x14ac:dyDescent="0.2">
      <c r="A16" s="62">
        <v>10</v>
      </c>
      <c r="B16" s="59" t="s">
        <v>91</v>
      </c>
      <c r="G16" s="1" t="s">
        <v>92</v>
      </c>
    </row>
    <row r="17" spans="1:2" x14ac:dyDescent="0.2">
      <c r="A17" s="62">
        <v>11</v>
      </c>
      <c r="B17" s="59" t="s">
        <v>93</v>
      </c>
    </row>
    <row r="18" spans="1:2" x14ac:dyDescent="0.2">
      <c r="A18" s="62">
        <v>12</v>
      </c>
      <c r="B18" s="59" t="s">
        <v>94</v>
      </c>
    </row>
    <row r="19" spans="1:2" x14ac:dyDescent="0.2">
      <c r="A19" s="62">
        <v>13</v>
      </c>
      <c r="B19" s="59" t="s">
        <v>95</v>
      </c>
    </row>
    <row r="20" spans="1:2" x14ac:dyDescent="0.2">
      <c r="A20" s="62">
        <v>14</v>
      </c>
      <c r="B20" s="59" t="s">
        <v>96</v>
      </c>
    </row>
    <row r="21" spans="1:2" x14ac:dyDescent="0.2">
      <c r="A21" s="62">
        <v>15</v>
      </c>
      <c r="B21" s="59" t="s">
        <v>97</v>
      </c>
    </row>
    <row r="22" spans="1:2" x14ac:dyDescent="0.2">
      <c r="A22" s="62">
        <v>16</v>
      </c>
      <c r="B22" s="59" t="s">
        <v>98</v>
      </c>
    </row>
    <row r="38" spans="1:2" ht="15.75" customHeight="1" x14ac:dyDescent="0.2">
      <c r="A38" s="65" t="s">
        <v>99</v>
      </c>
    </row>
    <row r="39" spans="1:2" x14ac:dyDescent="0.2">
      <c r="B39" s="57" t="s">
        <v>100</v>
      </c>
    </row>
    <row r="40" spans="1:2" ht="15.75" customHeight="1" x14ac:dyDescent="0.2">
      <c r="A40" s="64">
        <v>1</v>
      </c>
      <c r="B40" s="1" t="str">
        <f>Los!O25</f>
        <v>Hažva - Mašková</v>
      </c>
    </row>
    <row r="41" spans="1:2" ht="15.75" customHeight="1" x14ac:dyDescent="0.2">
      <c r="A41" s="64">
        <v>2</v>
      </c>
      <c r="B41" s="1" t="str">
        <f>Los!P25</f>
        <v>Marek - Tobolová</v>
      </c>
    </row>
    <row r="42" spans="1:2" ht="15.75" customHeight="1" x14ac:dyDescent="0.2">
      <c r="A42" s="64">
        <v>3</v>
      </c>
      <c r="B42" s="1" t="str">
        <f>Los!P22</f>
        <v>Laga - Stehlíková</v>
      </c>
    </row>
    <row r="43" spans="1:2" ht="15.75" customHeight="1" x14ac:dyDescent="0.2">
      <c r="A43" s="60"/>
      <c r="B43" s="1" t="str">
        <f>Los!P23</f>
        <v>Divílek st. - Divílková</v>
      </c>
    </row>
    <row r="44" spans="1:2" ht="15.75" customHeight="1" x14ac:dyDescent="0.2">
      <c r="A44" s="61" t="s">
        <v>30</v>
      </c>
      <c r="B44" s="1" t="str">
        <f>Los!P17</f>
        <v>Koubek - Svačinová</v>
      </c>
    </row>
    <row r="45" spans="1:2" ht="15.75" customHeight="1" x14ac:dyDescent="0.2">
      <c r="A45" s="61" t="s">
        <v>30</v>
      </c>
      <c r="B45" s="1" t="str">
        <f>Los!P18</f>
        <v>Kellner - Concepción</v>
      </c>
    </row>
    <row r="46" spans="1:2" ht="15.75" customHeight="1" x14ac:dyDescent="0.2">
      <c r="A46" s="61" t="s">
        <v>30</v>
      </c>
      <c r="B46" s="1" t="str">
        <f>Los!P19</f>
        <v>Procházka - Vejmolová</v>
      </c>
    </row>
    <row r="47" spans="1:2" ht="15.75" customHeight="1" x14ac:dyDescent="0.2">
      <c r="A47" s="61" t="s">
        <v>30</v>
      </c>
      <c r="B47" s="1" t="str">
        <f>Los!P20</f>
        <v>Hejhal - Kohoutová</v>
      </c>
    </row>
    <row r="48" spans="1:2" ht="15.75" customHeight="1" x14ac:dyDescent="0.2">
      <c r="A48" s="61" t="s">
        <v>12</v>
      </c>
      <c r="B48" s="1" t="str">
        <f>Los!P8</f>
        <v>Mikoláš - Hrdinová</v>
      </c>
    </row>
    <row r="49" spans="1:2" ht="15.75" customHeight="1" x14ac:dyDescent="0.2">
      <c r="A49" s="61" t="s">
        <v>12</v>
      </c>
      <c r="B49" s="1" t="str">
        <f>Los!P9</f>
        <v>Rusin - Kučerová</v>
      </c>
    </row>
    <row r="50" spans="1:2" ht="15.75" customHeight="1" x14ac:dyDescent="0.2">
      <c r="A50" s="61" t="s">
        <v>12</v>
      </c>
      <c r="B50" s="1" t="str">
        <f>Los!P10</f>
        <v>Rada - Radová</v>
      </c>
    </row>
    <row r="51" spans="1:2" ht="15.75" customHeight="1" x14ac:dyDescent="0.2">
      <c r="A51" s="61" t="s">
        <v>12</v>
      </c>
      <c r="B51" s="1" t="str">
        <f>Los!P11</f>
        <v>Valík - Lidman</v>
      </c>
    </row>
    <row r="52" spans="1:2" ht="15.75" customHeight="1" x14ac:dyDescent="0.2">
      <c r="A52" s="61" t="s">
        <v>12</v>
      </c>
      <c r="B52" s="1" t="str">
        <f>Los!P12</f>
        <v>Braun - Braunová</v>
      </c>
    </row>
    <row r="53" spans="1:2" ht="15.75" customHeight="1" x14ac:dyDescent="0.2">
      <c r="A53" s="61" t="s">
        <v>12</v>
      </c>
      <c r="B53" s="1" t="str">
        <f>Los!P13</f>
        <v>Novák - Bendová</v>
      </c>
    </row>
    <row r="54" spans="1:2" ht="15.75" customHeight="1" x14ac:dyDescent="0.2">
      <c r="A54" s="61" t="s">
        <v>12</v>
      </c>
      <c r="B54" s="1" t="str">
        <f>Los!P14</f>
        <v>Šafránek - Šuterová</v>
      </c>
    </row>
    <row r="55" spans="1:2" ht="15.75" customHeight="1" x14ac:dyDescent="0.2">
      <c r="A55" s="61" t="s">
        <v>12</v>
      </c>
      <c r="B55" s="1" t="str">
        <f>Los!P15</f>
        <v>Adamů - Hrdinová</v>
      </c>
    </row>
  </sheetData>
  <sheetProtection formatCells="0" formatColumns="0" formatRows="0" insertColumns="0" insertRows="0" insertHyperlinks="0" deleteColumns="0" deleteRows="0" sort="0" autoFilter="0" pivotTables="0"/>
  <pageMargins left="0.59055118110236005" right="0.59055118110236005" top="0.78740157480314998" bottom="0.78740157480314998" header="0.51181102362205" footer="0.51181102362205"/>
  <pageSetup paperSize="9" fitToHeight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32</vt:i4>
      </vt:variant>
    </vt:vector>
  </HeadingPairs>
  <TitlesOfParts>
    <vt:vector size="36" baseType="lpstr">
      <vt:lpstr>Los</vt:lpstr>
      <vt:lpstr>Pavouk</vt:lpstr>
      <vt:lpstr>Utkání</vt:lpstr>
      <vt:lpstr>Jména</vt:lpstr>
      <vt:lpstr>Los!Oblast_tisku</vt:lpstr>
      <vt:lpstr>Pavouk!Oblast_tisku</vt:lpstr>
      <vt:lpstr>Utkání!Oblast_tisku</vt:lpstr>
      <vt:lpstr>Jména!Oblast_tisku</vt:lpstr>
      <vt:lpstr>Jména!Print_Area_0</vt:lpstr>
      <vt:lpstr>Los!Print_Area_0</vt:lpstr>
      <vt:lpstr>Pavouk!Print_Area_0</vt:lpstr>
      <vt:lpstr>Utkání!Print_Area_0</vt:lpstr>
      <vt:lpstr>Jména!Print_Area_0_0</vt:lpstr>
      <vt:lpstr>Los!Print_Area_0_0</vt:lpstr>
      <vt:lpstr>Pavouk!Print_Area_0_0</vt:lpstr>
      <vt:lpstr>Utkání!Print_Area_0_0</vt:lpstr>
      <vt:lpstr>Jména!Print_Area_0_0_0</vt:lpstr>
      <vt:lpstr>Los!Print_Area_0_0_0</vt:lpstr>
      <vt:lpstr>Pavouk!Print_Area_0_0_0</vt:lpstr>
      <vt:lpstr>Utkání!Print_Area_0_0_0</vt:lpstr>
      <vt:lpstr>Jména!Print_Area_0_0_0_0</vt:lpstr>
      <vt:lpstr>Los!Print_Area_0_0_0_0</vt:lpstr>
      <vt:lpstr>Pavouk!Print_Area_0_0_0_0</vt:lpstr>
      <vt:lpstr>Utkání!Print_Area_0_0_0_0</vt:lpstr>
      <vt:lpstr>Jména!Print_Area_0_0_0_0_0</vt:lpstr>
      <vt:lpstr>Los!Print_Area_0_0_0_0_0</vt:lpstr>
      <vt:lpstr>Pavouk!Print_Area_0_0_0_0_0</vt:lpstr>
      <vt:lpstr>Utkání!Print_Area_0_0_0_0_0</vt:lpstr>
      <vt:lpstr>Jména!Print_Area_0_0_0_0_0_0</vt:lpstr>
      <vt:lpstr>Los!Print_Area_0_0_0_0_0_0</vt:lpstr>
      <vt:lpstr>Pavouk!Print_Area_0_0_0_0_0_0</vt:lpstr>
      <vt:lpstr>Utkání!Print_Area_0_0_0_0_0_0</vt:lpstr>
      <vt:lpstr>Jména!Print_Area_0_0_0_0_0_0_0</vt:lpstr>
      <vt:lpstr>Los!Print_Area_0_0_0_0_0_0_0</vt:lpstr>
      <vt:lpstr>Pavouk!Print_Area_0_0_0_0_0_0_0</vt:lpstr>
      <vt:lpstr>Utkání!Print_Area_0_0_0_0_0_0_0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slavikh</dc:creator>
  <cp:keywords/>
  <dc:description/>
  <cp:lastModifiedBy>kuzelky.com</cp:lastModifiedBy>
  <dcterms:created xsi:type="dcterms:W3CDTF">2009-10-01T06:51:50Z</dcterms:created>
  <dcterms:modified xsi:type="dcterms:W3CDTF">2019-06-08T09:06:34Z</dcterms:modified>
  <cp:category/>
</cp:coreProperties>
</file>