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pis o utkání" sheetId="1" r:id="rId4"/>
  </sheets>
  <definedNames/>
  <calcPr/>
</workbook>
</file>

<file path=xl/sharedStrings.xml><?xml version="1.0" encoding="utf-8"?>
<sst xmlns="http://schemas.openxmlformats.org/spreadsheetml/2006/main" count="102" uniqueCount="64">
  <si>
    <t>Česká kuželkářská
asociace</t>
  </si>
  <si>
    <t>Zápis o utkání</t>
  </si>
  <si>
    <t xml:space="preserve">Kuželna:  </t>
  </si>
  <si>
    <t>Datum:  </t>
  </si>
  <si>
    <t>10.06.2023</t>
  </si>
  <si>
    <t>Domácí</t>
  </si>
  <si>
    <t>KK PSJ Jihlava -  A</t>
  </si>
  <si>
    <t>Hosté</t>
  </si>
  <si>
    <t>SKK Rokycany - 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</si>
  <si>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</si>
  <si>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</si>
  <si>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</si>
  <si>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</si>
  <si>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</si>
  <si>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</si>
  <si>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</si>
  <si>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</si>
  <si>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</si>
  <si>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</si>
  <si>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</si>
  <si>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Tomáš</t>
  </si>
  <si>
    <t>Radek</t>
  </si>
  <si>
    <t>Valík</t>
  </si>
  <si>
    <t>Hejhal</t>
  </si>
  <si>
    <t>Petr</t>
  </si>
  <si>
    <t>Jan</t>
  </si>
  <si>
    <t>Dobeš ml.</t>
  </si>
  <si>
    <t>Endršt</t>
  </si>
  <si>
    <t>Robin</t>
  </si>
  <si>
    <t>Miroslav</t>
  </si>
  <si>
    <t>Parkan</t>
  </si>
  <si>
    <t>Šnejdar</t>
  </si>
  <si>
    <t>Daniel</t>
  </si>
  <si>
    <t>Michal</t>
  </si>
  <si>
    <t>Braun</t>
  </si>
  <si>
    <t>Jirouš</t>
  </si>
  <si>
    <t>Celkový výkon družstva  </t>
  </si>
  <si>
    <t>Vedoucí družstva         Jméno:</t>
  </si>
  <si>
    <t>Dobeš Petr</t>
  </si>
  <si>
    <t>Endršt Jan</t>
  </si>
  <si>
    <t>Bodový zisk</t>
  </si>
  <si>
    <t>Podpis:</t>
  </si>
  <si>
    <t>Rozhodčí</t>
  </si>
  <si>
    <t>Jméno:</t>
  </si>
  <si>
    <t>Říha I.Vojtek G.</t>
  </si>
  <si>
    <t>Číslo průkazu:</t>
  </si>
  <si>
    <t>1/0306   II/06906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</si>
  <si>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</si>
  <si>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</si>
  <si>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</si>
  <si>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</si>
  <si>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</si>
  <si>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</si>
  <si>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</si>
  <si>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</si>
  <si>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</si>
  <si>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</si>
  <si>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</si>
  <si>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</si>
  <si>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 xml:space="preserve">Partl Stanislav </t>
  </si>
  <si>
    <t>Parkán Robin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</si>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</sst>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"/>
    <numFmt numFmtId="165" formatCode="0&quot;.&quot;"/>
  </numFmts>
  <fonts count="13">
    <font>
      <sz val="10.0"/>
      <color rgb="FF000000"/>
      <name val="Arial"/>
      <scheme val="minor"/>
    </font>
    <font>
      <sz val="10.0"/>
      <name val="Arial"/>
    </font>
    <font>
      <b/>
      <sz val="10.0"/>
      <name val="Arial"/>
    </font>
    <font>
      <b/>
      <sz val="20.0"/>
      <name val="Arial"/>
    </font>
    <font>
      <sz val="9.0"/>
      <name val="Arial"/>
    </font>
    <font>
      <sz val="12.0"/>
      <name val="Arial"/>
    </font>
    <font/>
    <font>
      <b/>
      <sz val="9.0"/>
      <name val="Arial"/>
    </font>
    <font>
      <b/>
      <sz val="14.0"/>
      <name val="Arial"/>
    </font>
    <font>
      <b/>
      <sz val="16.0"/>
      <name val="Arial"/>
    </font>
    <font>
      <sz val="11.0"/>
      <name val="Arial"/>
    </font>
    <font>
      <b/>
      <sz val="12.0"/>
      <name val="Arial"/>
    </font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74">
    <border/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hair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top style="thin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1" fillId="0" fontId="6" numFmtId="0" xfId="0" applyBorder="1" applyFont="1"/>
    <xf borderId="1" fillId="0" fontId="5" numFmtId="0" xfId="0" applyAlignment="1" applyBorder="1" applyFont="1">
      <alignment horizontal="center" shrinkToFit="0" vertical="bottom" wrapText="0"/>
    </xf>
    <xf borderId="2" fillId="0" fontId="6" numFmtId="0" xfId="0" applyBorder="1" applyFont="1"/>
    <xf borderId="3" fillId="2" fontId="7" numFmtId="0" xfId="0" applyAlignment="1" applyBorder="1" applyFill="1" applyFont="1">
      <alignment horizontal="left" shrinkToFit="0" vertical="top" wrapText="0"/>
    </xf>
    <xf borderId="4" fillId="2" fontId="8" numFmtId="0" xfId="0" applyAlignment="1" applyBorder="1" applyFont="1">
      <alignment horizontal="left" shrinkToFit="0" vertical="center" wrapText="0"/>
    </xf>
    <xf borderId="5" fillId="0" fontId="6" numFmtId="0" xfId="0" applyBorder="1" applyFont="1"/>
    <xf borderId="6" fillId="0" fontId="6" numFmtId="0" xfId="0" applyBorder="1" applyFont="1"/>
    <xf borderId="7" fillId="0" fontId="4" numFmtId="0" xfId="0" applyAlignment="1" applyBorder="1" applyFont="1">
      <alignment horizontal="left" shrinkToFit="0" vertical="bottom" wrapText="0"/>
    </xf>
    <xf borderId="8" fillId="0" fontId="6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bottom" wrapText="0"/>
    </xf>
    <xf borderId="10" fillId="0" fontId="6" numFmtId="0" xfId="0" applyBorder="1" applyFont="1"/>
    <xf borderId="11" fillId="0" fontId="6" numFmtId="0" xfId="0" applyBorder="1" applyFont="1"/>
    <xf borderId="7" fillId="0" fontId="4" numFmtId="0" xfId="0" applyAlignment="1" applyBorder="1" applyFont="1">
      <alignment horizontal="center" shrinkToFit="0" vertical="bottom" wrapText="0"/>
    </xf>
    <xf borderId="12" fillId="0" fontId="4" numFmtId="0" xfId="0" applyAlignment="1" applyBorder="1" applyFont="1">
      <alignment horizontal="left" shrinkToFit="0" vertical="bottom" wrapText="0"/>
    </xf>
    <xf borderId="13" fillId="0" fontId="6" numFmtId="0" xfId="0" applyBorder="1" applyFont="1"/>
    <xf borderId="14" fillId="0" fontId="6" numFmtId="0" xfId="0" applyBorder="1" applyFont="1"/>
    <xf borderId="15" fillId="0" fontId="4" numFmtId="0" xfId="0" applyAlignment="1" applyBorder="1" applyFont="1">
      <alignment horizontal="center" shrinkToFit="0" vertical="top" wrapText="0"/>
    </xf>
    <xf borderId="16" fillId="0" fontId="4" numFmtId="0" xfId="0" applyAlignment="1" applyBorder="1" applyFont="1">
      <alignment horizontal="center" shrinkToFit="0" vertical="top" wrapText="0"/>
    </xf>
    <xf borderId="17" fillId="0" fontId="4" numFmtId="0" xfId="0" applyAlignment="1" applyBorder="1" applyFont="1">
      <alignment horizontal="center" shrinkToFit="0" vertical="top" wrapText="0"/>
    </xf>
    <xf borderId="18" fillId="0" fontId="4" numFmtId="0" xfId="0" applyAlignment="1" applyBorder="1" applyFont="1">
      <alignment horizontal="center" shrinkToFit="0" vertical="top" wrapText="0"/>
    </xf>
    <xf borderId="19" fillId="0" fontId="4" numFmtId="0" xfId="0" applyAlignment="1" applyBorder="1" applyFont="1">
      <alignment horizontal="center" shrinkToFit="0" vertical="top" wrapText="0"/>
    </xf>
    <xf borderId="7" fillId="0" fontId="5" numFmtId="0" xfId="0" applyAlignment="1" applyBorder="1" applyFont="1">
      <alignment horizontal="left" shrinkToFit="0" vertical="center" wrapText="0"/>
    </xf>
    <xf borderId="20" fillId="0" fontId="4" numFmtId="0" xfId="0" applyAlignment="1" applyBorder="1" applyFont="1">
      <alignment horizontal="center" shrinkToFit="0" vertical="center" wrapText="0"/>
    </xf>
    <xf borderId="21" fillId="0" fontId="1" numFmtId="0" xfId="0" applyAlignment="1" applyBorder="1" applyFont="1">
      <alignment horizontal="center" shrinkToFit="0" vertical="center" wrapText="0"/>
    </xf>
    <xf borderId="22" fillId="0" fontId="1" numFmtId="0" xfId="0" applyAlignment="1" applyBorder="1" applyFont="1">
      <alignment horizontal="center" shrinkToFit="0" vertical="center" wrapText="0"/>
    </xf>
    <xf borderId="23" fillId="0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24" fillId="0" fontId="6" numFmtId="0" xfId="0" applyBorder="1" applyFont="1"/>
    <xf borderId="25" fillId="0" fontId="6" numFmtId="0" xfId="0" applyBorder="1" applyFont="1"/>
    <xf borderId="26" fillId="0" fontId="4" numFmtId="0" xfId="0" applyAlignment="1" applyBorder="1" applyFont="1">
      <alignment horizontal="center" shrinkToFit="0" vertical="center" wrapText="0"/>
    </xf>
    <xf borderId="27" fillId="0" fontId="1" numFmtId="0" xfId="0" applyAlignment="1" applyBorder="1" applyFont="1">
      <alignment horizontal="center" shrinkToFit="0" vertical="center" wrapText="0"/>
    </xf>
    <xf borderId="28" fillId="0" fontId="1" numFmtId="0" xfId="0" applyAlignment="1" applyBorder="1" applyFont="1">
      <alignment horizontal="center" shrinkToFit="0" vertical="center" wrapText="0"/>
    </xf>
    <xf borderId="29" fillId="0" fontId="1" numFmtId="0" xfId="0" applyAlignment="1" applyBorder="1" applyFont="1">
      <alignment horizontal="center" shrinkToFit="0" vertical="center" wrapText="0"/>
    </xf>
    <xf borderId="26" fillId="0" fontId="1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left" shrinkToFit="0" vertical="top" wrapText="0"/>
    </xf>
    <xf borderId="30" fillId="0" fontId="6" numFmtId="0" xfId="0" applyBorder="1" applyFont="1"/>
    <xf borderId="31" fillId="0" fontId="6" numFmtId="0" xfId="0" applyBorder="1" applyFont="1"/>
    <xf borderId="32" fillId="0" fontId="4" numFmtId="0" xfId="0" applyAlignment="1" applyBorder="1" applyFont="1">
      <alignment horizontal="center" shrinkToFit="0" vertical="center" wrapText="0"/>
    </xf>
    <xf borderId="33" fillId="0" fontId="1" numFmtId="0" xfId="0" applyAlignment="1" applyBorder="1" applyFont="1">
      <alignment horizontal="center" shrinkToFit="0" vertical="center" wrapText="0"/>
    </xf>
    <xf borderId="34" fillId="0" fontId="1" numFmtId="0" xfId="0" applyAlignment="1" applyBorder="1" applyFont="1">
      <alignment horizontal="center" shrinkToFit="0" vertical="center" wrapText="0"/>
    </xf>
    <xf borderId="35" fillId="0" fontId="1" numFmtId="0" xfId="0" applyAlignment="1" applyBorder="1" applyFont="1">
      <alignment horizontal="center"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9" fillId="0" fontId="9" numFmtId="0" xfId="0" applyAlignment="1" applyBorder="1" applyFont="1">
      <alignment horizontal="center" shrinkToFit="0" vertical="center" wrapText="0"/>
    </xf>
    <xf borderId="36" fillId="0" fontId="10" numFmtId="164" xfId="0" applyAlignment="1" applyBorder="1" applyFont="1" applyNumberFormat="1">
      <alignment horizontal="left" shrinkToFit="0" vertical="center" wrapText="0"/>
    </xf>
    <xf borderId="37" fillId="0" fontId="6" numFmtId="0" xfId="0" applyBorder="1" applyFont="1"/>
    <xf borderId="38" fillId="0" fontId="4" numFmtId="0" xfId="0" applyAlignment="1" applyBorder="1" applyFont="1">
      <alignment horizontal="center" shrinkToFit="0" vertical="center" wrapText="0"/>
    </xf>
    <xf borderId="39" fillId="0" fontId="11" numFmtId="0" xfId="0" applyAlignment="1" applyBorder="1" applyFont="1">
      <alignment horizontal="center" shrinkToFit="0" vertical="center" wrapText="0"/>
    </xf>
    <xf borderId="40" fillId="0" fontId="11" numFmtId="0" xfId="0" applyAlignment="1" applyBorder="1" applyFont="1">
      <alignment horizontal="center" shrinkToFit="0" vertical="center" wrapText="0"/>
    </xf>
    <xf borderId="41" fillId="0" fontId="11" numFmtId="0" xfId="0" applyAlignment="1" applyBorder="1" applyFont="1">
      <alignment horizontal="center" shrinkToFit="0" vertical="center" wrapText="0"/>
    </xf>
    <xf borderId="42" fillId="0" fontId="1" numFmtId="0" xfId="0" applyAlignment="1" applyBorder="1" applyFont="1">
      <alignment shrinkToFit="0" vertical="center" wrapText="0"/>
    </xf>
    <xf borderId="5" fillId="0" fontId="1" numFmtId="0" xfId="0" applyAlignment="1" applyBorder="1" applyFont="1">
      <alignment shrinkToFit="0" vertical="center" wrapText="0"/>
    </xf>
    <xf borderId="6" fillId="0" fontId="7" numFmtId="0" xfId="0" applyAlignment="1" applyBorder="1" applyFont="1">
      <alignment horizontal="right" shrinkToFit="0" vertical="center" wrapText="0"/>
    </xf>
    <xf borderId="43" fillId="0" fontId="11" numFmtId="0" xfId="0" applyAlignment="1" applyBorder="1" applyFont="1">
      <alignment horizontal="center" shrinkToFit="0" vertical="center" wrapText="0"/>
    </xf>
    <xf borderId="44" fillId="0" fontId="11" numFmtId="0" xfId="0" applyAlignment="1" applyBorder="1" applyFont="1">
      <alignment horizontal="center" shrinkToFit="0" vertical="center" wrapText="0"/>
    </xf>
    <xf borderId="45" fillId="0" fontId="11" numFmtId="0" xfId="0" applyAlignment="1" applyBorder="1" applyFont="1">
      <alignment horizontal="center" shrinkToFit="0" vertical="center" wrapText="0"/>
    </xf>
    <xf borderId="46" fillId="0" fontId="11" numFmtId="0" xfId="0" applyAlignment="1" applyBorder="1" applyFont="1">
      <alignment horizontal="center" shrinkToFit="0" vertical="center" wrapText="0"/>
    </xf>
    <xf borderId="46" fillId="0" fontId="9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42" fillId="0" fontId="7" numFmtId="0" xfId="0" applyAlignment="1" applyBorder="1" applyFont="1">
      <alignment horizontal="center" shrinkToFit="0" vertical="center" wrapText="0"/>
    </xf>
    <xf borderId="46" fillId="2" fontId="8" numFmtId="0" xfId="0" applyAlignment="1" applyBorder="1" applyFont="1">
      <alignment horizontal="center" shrinkToFit="0" vertical="center" wrapText="0"/>
    </xf>
    <xf borderId="47" fillId="0" fontId="1" numFmtId="0" xfId="0" applyAlignment="1" applyBorder="1" applyFont="1">
      <alignment shrinkToFit="0" vertical="bottom" wrapText="0"/>
    </xf>
    <xf borderId="47" fillId="0" fontId="6" numFmtId="0" xfId="0" applyBorder="1" applyFont="1"/>
    <xf borderId="0" fillId="0" fontId="7" numFmtId="0" xfId="0" applyAlignment="1" applyFont="1">
      <alignment horizontal="center" shrinkToFit="0" vertical="center" wrapText="0"/>
    </xf>
    <xf borderId="1" fillId="0" fontId="10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1" fillId="0" fontId="10" numFmtId="20" xfId="0" applyAlignment="1" applyBorder="1" applyFont="1" applyNumberForma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47" fillId="0" fontId="10" numFmtId="20" xfId="0" applyAlignment="1" applyBorder="1" applyFont="1" applyNumberFormat="1">
      <alignment horizontal="center" shrinkToFit="0" vertical="bottom" wrapText="0"/>
    </xf>
    <xf borderId="47" fillId="0" fontId="10" numFmtId="0" xfId="0" applyAlignment="1" applyBorder="1" applyFont="1">
      <alignment horizontal="center" shrinkToFit="0" vertical="bottom" wrapText="0"/>
    </xf>
    <xf borderId="1" fillId="0" fontId="10" numFmtId="14" xfId="0" applyAlignment="1" applyBorder="1" applyFont="1" applyNumberFormat="1">
      <alignment shrinkToFit="0" vertical="bottom" wrapText="0"/>
    </xf>
    <xf borderId="48" fillId="0" fontId="1" numFmtId="0" xfId="0" applyAlignment="1" applyBorder="1" applyFont="1">
      <alignment horizontal="left" shrinkToFit="0" vertical="bottom" wrapText="0"/>
    </xf>
    <xf borderId="49" fillId="0" fontId="6" numFmtId="0" xfId="0" applyBorder="1" applyFont="1"/>
    <xf borderId="50" fillId="0" fontId="6" numFmtId="0" xfId="0" applyBorder="1" applyFont="1"/>
    <xf borderId="51" fillId="0" fontId="4" numFmtId="0" xfId="0" applyAlignment="1" applyBorder="1" applyFont="1">
      <alignment horizontal="left" shrinkToFit="0" vertical="top" wrapText="1"/>
    </xf>
    <xf borderId="52" fillId="0" fontId="6" numFmtId="0" xfId="0" applyBorder="1" applyFont="1"/>
    <xf borderId="53" fillId="0" fontId="6" numFmtId="0" xfId="0" applyBorder="1" applyFont="1"/>
    <xf borderId="54" fillId="0" fontId="4" numFmtId="0" xfId="0" applyAlignment="1" applyBorder="1" applyFont="1">
      <alignment horizontal="left" shrinkToFit="0" vertical="bottom" wrapText="0"/>
    </xf>
    <xf borderId="55" fillId="0" fontId="4" numFmtId="0" xfId="0" applyAlignment="1" applyBorder="1" applyFont="1">
      <alignment horizontal="left" shrinkToFit="0" vertical="bottom" wrapText="0"/>
    </xf>
    <xf borderId="54" fillId="0" fontId="2" numFmtId="0" xfId="0" applyAlignment="1" applyBorder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56" fillId="0" fontId="4" numFmtId="0" xfId="0" applyAlignment="1" applyBorder="1" applyFont="1">
      <alignment horizontal="left" shrinkToFit="0" vertical="bottom" wrapText="0"/>
    </xf>
    <xf borderId="57" fillId="0" fontId="1" numFmtId="0" xfId="0" applyAlignment="1" applyBorder="1" applyFont="1">
      <alignment horizontal="left" shrinkToFit="0" vertical="bottom" wrapText="0"/>
    </xf>
    <xf borderId="58" fillId="0" fontId="4" numFmtId="0" xfId="0" applyAlignment="1" applyBorder="1" applyFont="1">
      <alignment horizontal="left" shrinkToFit="0" vertical="bottom" wrapText="0"/>
    </xf>
    <xf borderId="59" fillId="0" fontId="4" numFmtId="0" xfId="0" applyAlignment="1" applyBorder="1" applyFont="1">
      <alignment horizontal="left" shrinkToFit="0" vertical="bottom" wrapText="0"/>
    </xf>
    <xf borderId="60" fillId="0" fontId="4" numFmtId="0" xfId="0" applyAlignment="1" applyBorder="1" applyFont="1">
      <alignment horizontal="left" shrinkToFit="0" vertical="bottom" wrapText="0"/>
    </xf>
    <xf borderId="61" fillId="0" fontId="4" numFmtId="0" xfId="0" applyAlignment="1" applyBorder="1" applyFont="1">
      <alignment horizontal="left" shrinkToFit="0" vertical="bottom" wrapText="0"/>
    </xf>
    <xf borderId="62" fillId="0" fontId="4" numFmtId="0" xfId="0" applyAlignment="1" applyBorder="1" applyFont="1">
      <alignment horizontal="center" shrinkToFit="0" vertical="bottom" wrapText="0"/>
    </xf>
    <xf borderId="63" fillId="0" fontId="4" numFmtId="0" xfId="0" applyAlignment="1" applyBorder="1" applyFont="1">
      <alignment horizontal="left" shrinkToFit="0" vertical="bottom" wrapText="0"/>
    </xf>
    <xf borderId="64" fillId="0" fontId="1" numFmtId="0" xfId="0" applyAlignment="1" applyBorder="1" applyFont="1">
      <alignment shrinkToFit="0" vertical="bottom" wrapText="0"/>
    </xf>
    <xf borderId="65" fillId="0" fontId="4" numFmtId="0" xfId="0" applyAlignment="1" applyBorder="1" applyFont="1">
      <alignment horizontal="center" shrinkToFit="0" vertical="bottom" wrapText="0"/>
    </xf>
    <xf borderId="64" fillId="0" fontId="4" numFmtId="0" xfId="0" applyAlignment="1" applyBorder="1" applyFont="1">
      <alignment horizontal="left" shrinkToFit="0" vertical="bottom" wrapText="0"/>
    </xf>
    <xf borderId="64" fillId="0" fontId="4" numFmtId="0" xfId="0" applyAlignment="1" applyBorder="1" applyFont="1">
      <alignment horizontal="center" shrinkToFit="0" vertical="bottom" wrapText="0"/>
    </xf>
    <xf borderId="66" fillId="0" fontId="4" numFmtId="0" xfId="0" applyAlignment="1" applyBorder="1" applyFont="1">
      <alignment horizontal="center" shrinkToFit="0" vertical="bottom" wrapText="0"/>
    </xf>
    <xf borderId="67" fillId="0" fontId="4" numFmtId="0" xfId="0" applyAlignment="1" applyBorder="1" applyFont="1">
      <alignment horizontal="center" shrinkToFit="0" vertical="bottom" wrapText="0"/>
    </xf>
    <xf borderId="68" fillId="0" fontId="4" numFmtId="165" xfId="0" applyAlignment="1" applyBorder="1" applyFont="1" applyNumberFormat="1">
      <alignment horizontal="center" readingOrder="0" shrinkToFit="0" vertical="center" wrapText="0"/>
    </xf>
    <xf borderId="69" fillId="0" fontId="4" numFmtId="0" xfId="0" applyAlignment="1" applyBorder="1" applyFont="1">
      <alignment horizontal="left" readingOrder="0" shrinkToFit="0" vertical="center" wrapText="0"/>
    </xf>
    <xf borderId="70" fillId="0" fontId="6" numFmtId="0" xfId="0" applyBorder="1" applyFont="1"/>
    <xf borderId="28" fillId="0" fontId="12" numFmtId="0" xfId="0" applyAlignment="1" applyBorder="1" applyFont="1">
      <alignment horizontal="center" readingOrder="0" shrinkToFit="0" vertical="center" wrapText="0"/>
    </xf>
    <xf borderId="71" fillId="0" fontId="6" numFmtId="0" xfId="0" applyBorder="1" applyFont="1"/>
    <xf borderId="28" fillId="0" fontId="4" numFmtId="165" xfId="0" applyAlignment="1" applyBorder="1" applyFont="1" applyNumberFormat="1">
      <alignment horizontal="center" shrinkToFit="0" vertical="center" wrapText="0"/>
    </xf>
    <xf borderId="28" fillId="0" fontId="12" numFmtId="0" xfId="0" applyAlignment="1" applyBorder="1" applyFont="1">
      <alignment horizontal="center" shrinkToFit="0" vertical="center" wrapText="0"/>
    </xf>
    <xf borderId="69" fillId="0" fontId="4" numFmtId="0" xfId="0" applyAlignment="1" applyBorder="1" applyFont="1">
      <alignment horizontal="left" shrinkToFit="0" vertical="center" wrapText="0"/>
    </xf>
    <xf borderId="72" fillId="0" fontId="12" numFmtId="0" xfId="0" applyAlignment="1" applyBorder="1" applyFont="1">
      <alignment horizontal="center" shrinkToFit="0" vertical="center" wrapText="0"/>
    </xf>
    <xf borderId="68" fillId="0" fontId="4" numFmtId="165" xfId="0" applyAlignment="1" applyBorder="1" applyFont="1" applyNumberFormat="1">
      <alignment horizontal="center" shrinkToFit="0" vertical="center" wrapText="0"/>
    </xf>
    <xf borderId="51" fillId="0" fontId="1" numFmtId="0" xfId="0" applyAlignment="1" applyBorder="1" applyFont="1">
      <alignment horizontal="left" shrinkToFit="0" vertical="bottom" wrapText="0"/>
    </xf>
    <xf borderId="52" fillId="0" fontId="1" numFmtId="0" xfId="0" applyAlignment="1" applyBorder="1" applyFont="1">
      <alignment horizontal="left" shrinkToFit="0" vertical="bottom" wrapText="1"/>
    </xf>
    <xf borderId="53" fillId="0" fontId="1" numFmtId="0" xfId="0" applyAlignment="1" applyBorder="1" applyFont="1">
      <alignment horizontal="left" shrinkToFit="0" vertical="bottom" wrapText="1"/>
    </xf>
    <xf borderId="49" fillId="0" fontId="4" numFmtId="0" xfId="0" applyAlignment="1" applyBorder="1" applyFont="1">
      <alignment shrinkToFit="0" vertical="bottom" wrapText="0"/>
    </xf>
    <xf borderId="49" fillId="0" fontId="4" numFmtId="0" xfId="0" applyAlignment="1" applyBorder="1" applyFont="1">
      <alignment horizontal="right" shrinkToFit="0" vertical="bottom" wrapText="0"/>
    </xf>
    <xf borderId="73" fillId="0" fontId="1" numFmtId="0" xfId="0" applyAlignment="1" applyBorder="1" applyFont="1">
      <alignment horizontal="left" shrinkToFit="0" vertical="bottom" wrapText="0"/>
    </xf>
    <xf borderId="7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5.71"/>
    <col customWidth="1" min="3" max="3" width="5.71"/>
    <col customWidth="1" min="4" max="5" width="6.71"/>
    <col customWidth="1" min="6" max="6" width="4.71"/>
    <col customWidth="1" min="7" max="7" width="6.71"/>
    <col customWidth="1" min="8" max="8" width="6.29"/>
    <col customWidth="1" min="9" max="9" width="6.71"/>
    <col customWidth="1" min="10" max="10" width="1.71"/>
    <col customWidth="1" min="11" max="11" width="10.71"/>
    <col customWidth="1" min="12" max="12" width="15.71"/>
    <col customWidth="1" min="13" max="13" width="5.71"/>
    <col customWidth="1" min="14" max="15" width="6.71"/>
    <col customWidth="1" min="16" max="16" width="4.71"/>
    <col customWidth="1" min="17" max="17" width="6.71"/>
    <col customWidth="1" min="18" max="18" width="6.29"/>
    <col customWidth="1" min="19" max="19" width="6.71"/>
  </cols>
  <sheetData>
    <row r="1" ht="26.25" customHeight="1">
      <c r="A1" s="1"/>
      <c r="B1" s="2" t="s">
        <v>0</v>
      </c>
      <c r="D1" s="3" t="s">
        <v>1</v>
      </c>
      <c r="J1" s="1"/>
      <c r="K1" s="4" t="s">
        <v>2</v>
      </c>
      <c r="L1" s="5"/>
      <c r="M1" s="6"/>
      <c r="N1" s="6"/>
      <c r="O1" s="4" t="s">
        <v>3</v>
      </c>
      <c r="Q1" s="7" t="s">
        <v>4</v>
      </c>
      <c r="R1" s="6"/>
      <c r="S1" s="6"/>
    </row>
    <row r="2" ht="6.0" customHeight="1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9.5" customHeight="1">
      <c r="A3" s="9" t="s">
        <v>5</v>
      </c>
      <c r="B3" s="10" t="s">
        <v>6</v>
      </c>
      <c r="C3" s="11"/>
      <c r="D3" s="11"/>
      <c r="E3" s="11"/>
      <c r="F3" s="11"/>
      <c r="G3" s="11"/>
      <c r="H3" s="11"/>
      <c r="I3" s="12"/>
      <c r="J3" s="1"/>
      <c r="K3" s="9" t="s">
        <v>7</v>
      </c>
      <c r="L3" s="10" t="s">
        <v>8</v>
      </c>
      <c r="M3" s="11"/>
      <c r="N3" s="11"/>
      <c r="O3" s="11"/>
      <c r="P3" s="11"/>
      <c r="Q3" s="11"/>
      <c r="R3" s="11"/>
      <c r="S3" s="12"/>
    </row>
    <row r="4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12.75" customHeight="1">
      <c r="A5" s="13" t="s">
        <v>9</v>
      </c>
      <c r="B5" s="14"/>
      <c r="C5" s="15" t="s">
        <v>10</v>
      </c>
      <c r="D5" s="16" t="s">
        <v>11</v>
      </c>
      <c r="E5" s="17"/>
      <c r="F5" s="17"/>
      <c r="G5" s="18"/>
      <c r="H5" s="19" t="s">
        <v>12</v>
      </c>
      <c r="I5" s="14"/>
      <c r="J5" s="1"/>
      <c r="K5" s="13" t="s">
        <v>9</v>
      </c>
      <c r="L5" s="14"/>
      <c r="M5" s="15" t="s">
        <v>10</v>
      </c>
      <c r="N5" s="16" t="s">
        <v>11</v>
      </c>
      <c r="O5" s="17"/>
      <c r="P5" s="17"/>
      <c r="Q5" s="18"/>
      <c r="R5" s="19" t="s">
        <v>12</v>
      </c>
      <c r="S5" s="14"/>
    </row>
    <row r="6" ht="12.75" customHeight="1">
      <c r="A6" s="20" t="s">
        <v>13</v>
      </c>
      <c r="B6" s="21"/>
      <c r="C6" s="22"/>
      <c r="D6" s="23" t="s">
        <v>14</v>
      </c>
      <c r="E6" s="24" t="s">
        <v>15</v>
      </c>
      <c r="F6" s="24" t="s">
        <v>16</v>
      </c>
      <c r="G6" s="25" t="s">
        <v>17</v>
      </c>
      <c r="H6" s="26" t="s">
        <v>18</v>
      </c>
      <c r="I6" s="27" t="s">
        <v>19</v>
      </c>
      <c r="J6" s="1"/>
      <c r="K6" s="20" t="s">
        <v>13</v>
      </c>
      <c r="L6" s="21"/>
      <c r="M6" s="22"/>
      <c r="N6" s="23" t="s">
        <v>14</v>
      </c>
      <c r="O6" s="24" t="s">
        <v>15</v>
      </c>
      <c r="P6" s="24" t="s">
        <v>16</v>
      </c>
      <c r="Q6" s="25" t="s">
        <v>17</v>
      </c>
      <c r="R6" s="26" t="s">
        <v>18</v>
      </c>
      <c r="S6" s="27" t="s">
        <v>19</v>
      </c>
    </row>
    <row r="7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12.75" customHeight="1">
      <c r="A8" s="28" t="s">
        <v>20</v>
      </c>
      <c r="B8" s="14"/>
      <c r="C8" s="29">
        <v>1.0</v>
      </c>
      <c r="D8" s="30">
        <v>102.0</v>
      </c>
      <c r="E8" s="31">
        <v>51.0</v>
      </c>
      <c r="F8" s="31">
        <v>1.0</v>
      </c>
      <c r="G8" s="32" t="str">
        <f t="shared" ref="G8:G11" si="1">IF(AND(ISBLANK(D8),ISBLANK(E8)),"",D8+E8)</f>
        <v>153</v>
      </c>
      <c r="H8" s="33" t="str">
        <f t="shared" ref="H8:H11" si="2">IF(OR(ISNUMBER($G8),ISNUMBER($Q8)),(SIGN(N($G8)-N($Q8))+1)/2,"")</f>
        <v>0</v>
      </c>
      <c r="I8" s="34"/>
      <c r="J8" s="1"/>
      <c r="K8" s="28" t="s">
        <v>21</v>
      </c>
      <c r="L8" s="14"/>
      <c r="M8" s="29">
        <v>1.0</v>
      </c>
      <c r="N8" s="30">
        <v>106.0</v>
      </c>
      <c r="O8" s="31">
        <v>48.0</v>
      </c>
      <c r="P8" s="31">
        <v>0.0</v>
      </c>
      <c r="Q8" s="32" t="str">
        <f t="shared" ref="Q8:Q11" si="3">IF(AND(ISBLANK(N8),ISBLANK(O8)),"",N8+O8)</f>
        <v>154</v>
      </c>
      <c r="R8" s="33" t="str">
        <f t="shared" ref="R8:R11" si="4">IF(ISNUMBER($H8),1-$H8,"")</f>
        <v>1</v>
      </c>
      <c r="S8" s="34"/>
    </row>
    <row r="9" ht="12.75" customHeight="1">
      <c r="A9" s="35"/>
      <c r="B9" s="36"/>
      <c r="C9" s="37">
        <v>2.0</v>
      </c>
      <c r="D9" s="38">
        <v>86.0</v>
      </c>
      <c r="E9" s="39">
        <v>41.0</v>
      </c>
      <c r="F9" s="39">
        <v>0.0</v>
      </c>
      <c r="G9" s="40" t="str">
        <f t="shared" si="1"/>
        <v>127</v>
      </c>
      <c r="H9" s="41" t="str">
        <f t="shared" si="2"/>
        <v>0</v>
      </c>
      <c r="I9" s="34"/>
      <c r="J9" s="1"/>
      <c r="K9" s="35"/>
      <c r="L9" s="36"/>
      <c r="M9" s="37">
        <v>2.0</v>
      </c>
      <c r="N9" s="38">
        <v>106.0</v>
      </c>
      <c r="O9" s="39">
        <v>54.0</v>
      </c>
      <c r="P9" s="39">
        <v>0.0</v>
      </c>
      <c r="Q9" s="40" t="str">
        <f t="shared" si="3"/>
        <v>160</v>
      </c>
      <c r="R9" s="41" t="str">
        <f t="shared" si="4"/>
        <v>1</v>
      </c>
      <c r="S9" s="34"/>
    </row>
    <row r="10" ht="12.75" customHeight="1">
      <c r="A10" s="42" t="s">
        <v>22</v>
      </c>
      <c r="B10" s="36"/>
      <c r="C10" s="37">
        <v>3.0</v>
      </c>
      <c r="D10" s="38">
        <v>93.0</v>
      </c>
      <c r="E10" s="39">
        <v>60.0</v>
      </c>
      <c r="F10" s="39">
        <v>1.0</v>
      </c>
      <c r="G10" s="40" t="str">
        <f t="shared" si="1"/>
        <v>153</v>
      </c>
      <c r="H10" s="41" t="str">
        <f t="shared" si="2"/>
        <v>0</v>
      </c>
      <c r="I10" s="34"/>
      <c r="J10" s="1"/>
      <c r="K10" s="42" t="s">
        <v>23</v>
      </c>
      <c r="L10" s="36"/>
      <c r="M10" s="37">
        <v>3.0</v>
      </c>
      <c r="N10" s="38">
        <v>116.0</v>
      </c>
      <c r="O10" s="39">
        <v>53.0</v>
      </c>
      <c r="P10" s="39">
        <v>0.0</v>
      </c>
      <c r="Q10" s="40" t="str">
        <f t="shared" si="3"/>
        <v>169</v>
      </c>
      <c r="R10" s="41" t="str">
        <f t="shared" si="4"/>
        <v>1</v>
      </c>
      <c r="S10" s="34"/>
    </row>
    <row r="11" ht="12.75" customHeight="1">
      <c r="A11" s="43"/>
      <c r="B11" s="44"/>
      <c r="C11" s="45">
        <v>4.0</v>
      </c>
      <c r="D11" s="46">
        <v>97.0</v>
      </c>
      <c r="E11" s="47">
        <v>60.0</v>
      </c>
      <c r="F11" s="47">
        <v>0.0</v>
      </c>
      <c r="G11" s="48" t="str">
        <f t="shared" si="1"/>
        <v>157</v>
      </c>
      <c r="H11" s="49" t="str">
        <f t="shared" si="2"/>
        <v>0</v>
      </c>
      <c r="I11" s="50" t="str">
        <f>IF(ISNUMBER(H12),(SIGN(1000*($H12-$R12)+$G12-$Q12)+1)/2,"")</f>
        <v>0</v>
      </c>
      <c r="J11" s="1"/>
      <c r="K11" s="43"/>
      <c r="L11" s="44"/>
      <c r="M11" s="45">
        <v>4.0</v>
      </c>
      <c r="N11" s="46">
        <v>102.0</v>
      </c>
      <c r="O11" s="47">
        <v>63.0</v>
      </c>
      <c r="P11" s="47">
        <v>1.0</v>
      </c>
      <c r="Q11" s="48" t="str">
        <f t="shared" si="3"/>
        <v>165</v>
      </c>
      <c r="R11" s="49" t="str">
        <f t="shared" si="4"/>
        <v>1</v>
      </c>
      <c r="S11" s="50" t="str">
        <f>IF(ISNUMBER($I11),1-$I11,"")</f>
        <v>1</v>
      </c>
    </row>
    <row r="12" ht="15.75" customHeight="1">
      <c r="A12" s="51">
        <v>15975.0</v>
      </c>
      <c r="B12" s="52"/>
      <c r="C12" s="53" t="s">
        <v>17</v>
      </c>
      <c r="D12" s="54" t="str">
        <f t="shared" ref="D12:F12" si="5">IF(ISNUMBER($G12),SUM(D8:D11),"")</f>
        <v>378</v>
      </c>
      <c r="E12" s="55" t="str">
        <f t="shared" si="5"/>
        <v>212</v>
      </c>
      <c r="F12" s="55" t="str">
        <f t="shared" si="5"/>
        <v>2</v>
      </c>
      <c r="G12" s="56" t="str">
        <f>IF(SUM($G8:$G11)+SUM($Q8:$Q11)&gt;0,SUM(G8:G11),"")</f>
        <v>590</v>
      </c>
      <c r="H12" s="54" t="str">
        <f>IF(ISNUMBER($G12),SUM(H8:H11),"")</f>
        <v>0</v>
      </c>
      <c r="I12" s="22"/>
      <c r="J12" s="1"/>
      <c r="K12" s="51">
        <v>3342.0</v>
      </c>
      <c r="L12" s="52"/>
      <c r="M12" s="53" t="s">
        <v>17</v>
      </c>
      <c r="N12" s="54" t="str">
        <f t="shared" ref="N12:P12" si="6">IF(ISNUMBER($G12),SUM(N8:N11),"")</f>
        <v>430</v>
      </c>
      <c r="O12" s="55" t="str">
        <f t="shared" si="6"/>
        <v>218</v>
      </c>
      <c r="P12" s="55" t="str">
        <f t="shared" si="6"/>
        <v>1</v>
      </c>
      <c r="Q12" s="56" t="str">
        <f>IF(SUM($G8:$G11)+SUM($Q8:$Q11)&gt;0,SUM(Q8:Q11),"")</f>
        <v>648</v>
      </c>
      <c r="R12" s="54" t="str">
        <f>IF(ISNUMBER($G12),SUM(R8:R11),"")</f>
        <v>4</v>
      </c>
      <c r="S12" s="22"/>
    </row>
    <row r="13" ht="12.75" customHeight="1">
      <c r="A13" s="28" t="s">
        <v>24</v>
      </c>
      <c r="B13" s="14"/>
      <c r="C13" s="29">
        <v>1.0</v>
      </c>
      <c r="D13" s="30">
        <v>97.0</v>
      </c>
      <c r="E13" s="31">
        <v>45.0</v>
      </c>
      <c r="F13" s="31">
        <v>1.0</v>
      </c>
      <c r="G13" s="32" t="str">
        <f t="shared" ref="G13:G16" si="7">IF(AND(ISBLANK(D13),ISBLANK(E13)),"",D13+E13)</f>
        <v>142</v>
      </c>
      <c r="H13" s="33" t="str">
        <f t="shared" ref="H13:H16" si="8">IF(OR(ISNUMBER($G13),ISNUMBER($Q13)),(SIGN(N($G13)-N($Q13))+1)/2,"")</f>
        <v>1</v>
      </c>
      <c r="I13" s="34"/>
      <c r="J13" s="1"/>
      <c r="K13" s="28" t="s">
        <v>25</v>
      </c>
      <c r="L13" s="14"/>
      <c r="M13" s="29">
        <v>1.0</v>
      </c>
      <c r="N13" s="30">
        <v>91.0</v>
      </c>
      <c r="O13" s="31">
        <v>45.0</v>
      </c>
      <c r="P13" s="31">
        <v>0.0</v>
      </c>
      <c r="Q13" s="32" t="str">
        <f t="shared" ref="Q13:Q16" si="9">IF(AND(ISBLANK(N13),ISBLANK(O13)),"",N13+O13)</f>
        <v>136</v>
      </c>
      <c r="R13" s="33" t="str">
        <f t="shared" ref="R13:R16" si="10">IF(ISNUMBER($H13),1-$H13,"")</f>
        <v>0</v>
      </c>
      <c r="S13" s="34"/>
    </row>
    <row r="14" ht="12.75" customHeight="1">
      <c r="A14" s="35"/>
      <c r="B14" s="36"/>
      <c r="C14" s="37">
        <v>2.0</v>
      </c>
      <c r="D14" s="38">
        <v>93.0</v>
      </c>
      <c r="E14" s="39">
        <v>59.0</v>
      </c>
      <c r="F14" s="39">
        <v>0.0</v>
      </c>
      <c r="G14" s="40" t="str">
        <f t="shared" si="7"/>
        <v>152</v>
      </c>
      <c r="H14" s="41" t="str">
        <f t="shared" si="8"/>
        <v>0</v>
      </c>
      <c r="I14" s="34"/>
      <c r="J14" s="1"/>
      <c r="K14" s="35"/>
      <c r="L14" s="36"/>
      <c r="M14" s="37">
        <v>2.0</v>
      </c>
      <c r="N14" s="38">
        <v>105.0</v>
      </c>
      <c r="O14" s="39">
        <v>53.0</v>
      </c>
      <c r="P14" s="39">
        <v>2.0</v>
      </c>
      <c r="Q14" s="40" t="str">
        <f t="shared" si="9"/>
        <v>158</v>
      </c>
      <c r="R14" s="41" t="str">
        <f t="shared" si="10"/>
        <v>1</v>
      </c>
      <c r="S14" s="34"/>
    </row>
    <row r="15" ht="12.75" customHeight="1">
      <c r="A15" s="42" t="s">
        <v>26</v>
      </c>
      <c r="B15" s="36"/>
      <c r="C15" s="37">
        <v>3.0</v>
      </c>
      <c r="D15" s="38">
        <v>86.0</v>
      </c>
      <c r="E15" s="39">
        <v>44.0</v>
      </c>
      <c r="F15" s="39">
        <v>1.0</v>
      </c>
      <c r="G15" s="40" t="str">
        <f t="shared" si="7"/>
        <v>130</v>
      </c>
      <c r="H15" s="41" t="str">
        <f t="shared" si="8"/>
        <v>0</v>
      </c>
      <c r="I15" s="34"/>
      <c r="J15" s="1"/>
      <c r="K15" s="42" t="s">
        <v>27</v>
      </c>
      <c r="L15" s="36"/>
      <c r="M15" s="37">
        <v>3.0</v>
      </c>
      <c r="N15" s="38">
        <v>96.0</v>
      </c>
      <c r="O15" s="39">
        <v>52.0</v>
      </c>
      <c r="P15" s="39">
        <v>0.0</v>
      </c>
      <c r="Q15" s="40" t="str">
        <f t="shared" si="9"/>
        <v>148</v>
      </c>
      <c r="R15" s="41" t="str">
        <f t="shared" si="10"/>
        <v>1</v>
      </c>
      <c r="S15" s="34"/>
    </row>
    <row r="16" ht="12.75" customHeight="1">
      <c r="A16" s="43"/>
      <c r="B16" s="44"/>
      <c r="C16" s="45">
        <v>4.0</v>
      </c>
      <c r="D16" s="46">
        <v>96.0</v>
      </c>
      <c r="E16" s="47">
        <v>36.0</v>
      </c>
      <c r="F16" s="47">
        <v>1.0</v>
      </c>
      <c r="G16" s="48" t="str">
        <f t="shared" si="7"/>
        <v>132</v>
      </c>
      <c r="H16" s="49" t="str">
        <f t="shared" si="8"/>
        <v>0</v>
      </c>
      <c r="I16" s="50" t="str">
        <f>IF(ISNUMBER(H17),(SIGN(1000*($H17-$R17)+$G17-$Q17)+1)/2,"")</f>
        <v>0</v>
      </c>
      <c r="J16" s="1"/>
      <c r="K16" s="43"/>
      <c r="L16" s="44"/>
      <c r="M16" s="45">
        <v>4.0</v>
      </c>
      <c r="N16" s="46">
        <v>108.0</v>
      </c>
      <c r="O16" s="47">
        <v>54.0</v>
      </c>
      <c r="P16" s="47">
        <v>1.0</v>
      </c>
      <c r="Q16" s="48" t="str">
        <f t="shared" si="9"/>
        <v>162</v>
      </c>
      <c r="R16" s="49" t="str">
        <f t="shared" si="10"/>
        <v>1</v>
      </c>
      <c r="S16" s="50" t="str">
        <f>IF(ISNUMBER($I16),1-$I16,"")</f>
        <v>1</v>
      </c>
    </row>
    <row r="17" ht="15.75" customHeight="1">
      <c r="A17" s="51">
        <v>19050.0</v>
      </c>
      <c r="B17" s="52"/>
      <c r="C17" s="53" t="s">
        <v>17</v>
      </c>
      <c r="D17" s="54" t="str">
        <f t="shared" ref="D17:F17" si="11">IF(ISNUMBER($G17),SUM(D13:D16),"")</f>
        <v>372</v>
      </c>
      <c r="E17" s="55" t="str">
        <f t="shared" si="11"/>
        <v>184</v>
      </c>
      <c r="F17" s="55" t="str">
        <f t="shared" si="11"/>
        <v>3</v>
      </c>
      <c r="G17" s="56" t="str">
        <f>IF(SUM($G13:$G16)+SUM($Q13:$Q16)&gt;0,SUM(G13:G16),"")</f>
        <v>556</v>
      </c>
      <c r="H17" s="54" t="str">
        <f>IF(ISNUMBER($G17),SUM(H13:H16),"")</f>
        <v>1</v>
      </c>
      <c r="I17" s="22"/>
      <c r="J17" s="1"/>
      <c r="K17" s="51">
        <v>16569.0</v>
      </c>
      <c r="L17" s="52"/>
      <c r="M17" s="53" t="s">
        <v>17</v>
      </c>
      <c r="N17" s="54" t="str">
        <f t="shared" ref="N17:P17" si="12">IF(ISNUMBER($G17),SUM(N13:N16),"")</f>
        <v>400</v>
      </c>
      <c r="O17" s="55" t="str">
        <f t="shared" si="12"/>
        <v>204</v>
      </c>
      <c r="P17" s="55" t="str">
        <f t="shared" si="12"/>
        <v>3</v>
      </c>
      <c r="Q17" s="56" t="str">
        <f>IF(SUM($G13:$G16)+SUM($Q13:$Q16)&gt;0,SUM(Q13:Q16),"")</f>
        <v>604</v>
      </c>
      <c r="R17" s="54" t="str">
        <f>IF(ISNUMBER($G17),SUM(R13:R16),"")</f>
        <v>3</v>
      </c>
      <c r="S17" s="22"/>
    </row>
    <row r="18" ht="12.75" customHeight="1">
      <c r="A18" s="28" t="s">
        <v>28</v>
      </c>
      <c r="B18" s="14"/>
      <c r="C18" s="29">
        <v>1.0</v>
      </c>
      <c r="D18" s="30">
        <v>98.0</v>
      </c>
      <c r="E18" s="31">
        <v>44.0</v>
      </c>
      <c r="F18" s="31">
        <v>0.0</v>
      </c>
      <c r="G18" s="32" t="str">
        <f t="shared" ref="G18:G21" si="13">IF(AND(ISBLANK(D18),ISBLANK(E18)),"",D18+E18)</f>
        <v>142</v>
      </c>
      <c r="H18" s="33" t="str">
        <f t="shared" ref="H18:H21" si="14">IF(OR(ISNUMBER($G18),ISNUMBER($Q18)),(SIGN(N($G18)-N($Q18))+1)/2,"")</f>
        <v>0</v>
      </c>
      <c r="I18" s="34"/>
      <c r="J18" s="1"/>
      <c r="K18" s="28" t="s">
        <v>29</v>
      </c>
      <c r="L18" s="14"/>
      <c r="M18" s="29">
        <v>1.0</v>
      </c>
      <c r="N18" s="30">
        <v>103.0</v>
      </c>
      <c r="O18" s="31">
        <v>45.0</v>
      </c>
      <c r="P18" s="31">
        <v>0.0</v>
      </c>
      <c r="Q18" s="32" t="str">
        <f t="shared" ref="Q18:Q21" si="15">IF(AND(ISBLANK(N18),ISBLANK(O18)),"",N18+O18)</f>
        <v>148</v>
      </c>
      <c r="R18" s="33" t="str">
        <f t="shared" ref="R18:R21" si="16">IF(ISNUMBER($H18),1-$H18,"")</f>
        <v>1</v>
      </c>
      <c r="S18" s="34"/>
    </row>
    <row r="19" ht="12.75" customHeight="1">
      <c r="A19" s="35"/>
      <c r="B19" s="36"/>
      <c r="C19" s="37">
        <v>2.0</v>
      </c>
      <c r="D19" s="38">
        <v>84.0</v>
      </c>
      <c r="E19" s="39">
        <v>36.0</v>
      </c>
      <c r="F19" s="39">
        <v>0.0</v>
      </c>
      <c r="G19" s="40" t="str">
        <f t="shared" si="13"/>
        <v>120</v>
      </c>
      <c r="H19" s="41" t="str">
        <f t="shared" si="14"/>
        <v>0</v>
      </c>
      <c r="I19" s="34"/>
      <c r="J19" s="1"/>
      <c r="K19" s="35"/>
      <c r="L19" s="36"/>
      <c r="M19" s="37">
        <v>2.0</v>
      </c>
      <c r="N19" s="38">
        <v>104.0</v>
      </c>
      <c r="O19" s="39">
        <v>61.0</v>
      </c>
      <c r="P19" s="39">
        <v>0.0</v>
      </c>
      <c r="Q19" s="40" t="str">
        <f t="shared" si="15"/>
        <v>165</v>
      </c>
      <c r="R19" s="41" t="str">
        <f t="shared" si="16"/>
        <v>1</v>
      </c>
      <c r="S19" s="34"/>
    </row>
    <row r="20" ht="12.75" customHeight="1">
      <c r="A20" s="42" t="s">
        <v>30</v>
      </c>
      <c r="B20" s="36"/>
      <c r="C20" s="37">
        <v>3.0</v>
      </c>
      <c r="D20" s="38">
        <v>85.0</v>
      </c>
      <c r="E20" s="39">
        <v>52.0</v>
      </c>
      <c r="F20" s="39">
        <v>0.0</v>
      </c>
      <c r="G20" s="40" t="str">
        <f t="shared" si="13"/>
        <v>137</v>
      </c>
      <c r="H20" s="41" t="str">
        <f t="shared" si="14"/>
        <v>0</v>
      </c>
      <c r="I20" s="34"/>
      <c r="J20" s="1"/>
      <c r="K20" s="42" t="s">
        <v>31</v>
      </c>
      <c r="L20" s="36"/>
      <c r="M20" s="37">
        <v>3.0</v>
      </c>
      <c r="N20" s="38">
        <v>91.0</v>
      </c>
      <c r="O20" s="39">
        <v>54.0</v>
      </c>
      <c r="P20" s="39">
        <v>2.0</v>
      </c>
      <c r="Q20" s="40" t="str">
        <f t="shared" si="15"/>
        <v>145</v>
      </c>
      <c r="R20" s="41" t="str">
        <f t="shared" si="16"/>
        <v>1</v>
      </c>
      <c r="S20" s="34"/>
    </row>
    <row r="21" ht="12.75" customHeight="1">
      <c r="A21" s="43"/>
      <c r="B21" s="44"/>
      <c r="C21" s="45">
        <v>4.0</v>
      </c>
      <c r="D21" s="46">
        <v>100.0</v>
      </c>
      <c r="E21" s="47">
        <v>45.0</v>
      </c>
      <c r="F21" s="47">
        <v>0.0</v>
      </c>
      <c r="G21" s="48" t="str">
        <f t="shared" si="13"/>
        <v>145</v>
      </c>
      <c r="H21" s="49" t="str">
        <f t="shared" si="14"/>
        <v>0</v>
      </c>
      <c r="I21" s="50" t="str">
        <f>IF(ISNUMBER(H22),(SIGN(1000*($H22-$R22)+$G22-$Q22)+1)/2,"")</f>
        <v>0</v>
      </c>
      <c r="J21" s="1"/>
      <c r="K21" s="43"/>
      <c r="L21" s="44"/>
      <c r="M21" s="45">
        <v>4.0</v>
      </c>
      <c r="N21" s="46">
        <v>106.0</v>
      </c>
      <c r="O21" s="47">
        <v>53.0</v>
      </c>
      <c r="P21" s="47">
        <v>0.0</v>
      </c>
      <c r="Q21" s="48" t="str">
        <f t="shared" si="15"/>
        <v>159</v>
      </c>
      <c r="R21" s="49" t="str">
        <f t="shared" si="16"/>
        <v>1</v>
      </c>
      <c r="S21" s="50" t="str">
        <f>IF(ISNUMBER($I21),1-$I21,"")</f>
        <v>1</v>
      </c>
    </row>
    <row r="22" ht="15.75" customHeight="1">
      <c r="A22" s="51">
        <v>12237.0</v>
      </c>
      <c r="B22" s="52"/>
      <c r="C22" s="53" t="s">
        <v>17</v>
      </c>
      <c r="D22" s="54" t="str">
        <f t="shared" ref="D22:F22" si="17">IF(ISNUMBER($G22),SUM(D18:D21),"")</f>
        <v>367</v>
      </c>
      <c r="E22" s="55" t="str">
        <f t="shared" si="17"/>
        <v>177</v>
      </c>
      <c r="F22" s="55" t="str">
        <f t="shared" si="17"/>
        <v>0</v>
      </c>
      <c r="G22" s="56" t="str">
        <f>IF(SUM($G18:$G21)+SUM($Q18:$Q21)&gt;0,SUM(G18:G21),"")</f>
        <v>544</v>
      </c>
      <c r="H22" s="54" t="str">
        <f>IF(ISNUMBER($G22),SUM(H18:H21),"")</f>
        <v>0</v>
      </c>
      <c r="I22" s="22"/>
      <c r="J22" s="1"/>
      <c r="K22" s="51">
        <v>14594.0</v>
      </c>
      <c r="L22" s="52"/>
      <c r="M22" s="53" t="s">
        <v>17</v>
      </c>
      <c r="N22" s="54" t="str">
        <f t="shared" ref="N22:P22" si="18">IF(ISNUMBER($G22),SUM(N18:N21),"")</f>
        <v>404</v>
      </c>
      <c r="O22" s="55" t="str">
        <f t="shared" si="18"/>
        <v>213</v>
      </c>
      <c r="P22" s="55" t="str">
        <f t="shared" si="18"/>
        <v>2</v>
      </c>
      <c r="Q22" s="56" t="str">
        <f>IF(SUM($G18:$G21)+SUM($Q18:$Q21)&gt;0,SUM(Q18:Q21),"")</f>
        <v>617</v>
      </c>
      <c r="R22" s="54" t="str">
        <f>IF(ISNUMBER($G22),SUM(R18:R21),"")</f>
        <v>4</v>
      </c>
      <c r="S22" s="22"/>
    </row>
    <row r="23" ht="12.75" customHeight="1">
      <c r="A23" s="28" t="s">
        <v>32</v>
      </c>
      <c r="B23" s="14"/>
      <c r="C23" s="29">
        <v>1.0</v>
      </c>
      <c r="D23" s="30">
        <v>92.0</v>
      </c>
      <c r="E23" s="31">
        <v>45.0</v>
      </c>
      <c r="F23" s="31">
        <v>1.0</v>
      </c>
      <c r="G23" s="32" t="str">
        <f t="shared" ref="G23:G26" si="19">IF(AND(ISBLANK(D23),ISBLANK(E23)),"",D23+E23)</f>
        <v>137</v>
      </c>
      <c r="H23" s="33" t="str">
        <f t="shared" ref="H23:H26" si="20">IF(OR(ISNUMBER($G23),ISNUMBER($Q23)),(SIGN(N($G23)-N($Q23))+1)/2,"")</f>
        <v>0</v>
      </c>
      <c r="I23" s="34"/>
      <c r="J23" s="1"/>
      <c r="K23" s="28" t="s">
        <v>33</v>
      </c>
      <c r="L23" s="14"/>
      <c r="M23" s="29">
        <v>1.0</v>
      </c>
      <c r="N23" s="30">
        <v>94.0</v>
      </c>
      <c r="O23" s="31">
        <v>60.0</v>
      </c>
      <c r="P23" s="31">
        <v>0.0</v>
      </c>
      <c r="Q23" s="32" t="str">
        <f t="shared" ref="Q23:Q26" si="21">IF(AND(ISBLANK(N23),ISBLANK(O23)),"",N23+O23)</f>
        <v>154</v>
      </c>
      <c r="R23" s="33" t="str">
        <f t="shared" ref="R23:R26" si="22">IF(ISNUMBER($H23),1-$H23,"")</f>
        <v>1</v>
      </c>
      <c r="S23" s="34"/>
    </row>
    <row r="24" ht="12.75" customHeight="1">
      <c r="A24" s="35"/>
      <c r="B24" s="36"/>
      <c r="C24" s="37">
        <v>2.0</v>
      </c>
      <c r="D24" s="38">
        <v>93.0</v>
      </c>
      <c r="E24" s="39">
        <v>45.0</v>
      </c>
      <c r="F24" s="39">
        <v>0.0</v>
      </c>
      <c r="G24" s="40" t="str">
        <f t="shared" si="19"/>
        <v>138</v>
      </c>
      <c r="H24" s="41" t="str">
        <f t="shared" si="20"/>
        <v>0</v>
      </c>
      <c r="I24" s="34"/>
      <c r="J24" s="1"/>
      <c r="K24" s="35"/>
      <c r="L24" s="36"/>
      <c r="M24" s="37">
        <v>2.0</v>
      </c>
      <c r="N24" s="38">
        <v>98.0</v>
      </c>
      <c r="O24" s="39">
        <v>54.0</v>
      </c>
      <c r="P24" s="39">
        <v>1.0</v>
      </c>
      <c r="Q24" s="40" t="str">
        <f t="shared" si="21"/>
        <v>152</v>
      </c>
      <c r="R24" s="41" t="str">
        <f t="shared" si="22"/>
        <v>1</v>
      </c>
      <c r="S24" s="34"/>
    </row>
    <row r="25" ht="12.75" customHeight="1">
      <c r="A25" s="42" t="s">
        <v>34</v>
      </c>
      <c r="B25" s="36"/>
      <c r="C25" s="37">
        <v>3.0</v>
      </c>
      <c r="D25" s="38">
        <v>94.0</v>
      </c>
      <c r="E25" s="39">
        <v>60.0</v>
      </c>
      <c r="F25" s="39">
        <v>0.0</v>
      </c>
      <c r="G25" s="40" t="str">
        <f t="shared" si="19"/>
        <v>154</v>
      </c>
      <c r="H25" s="41" t="str">
        <f t="shared" si="20"/>
        <v>0</v>
      </c>
      <c r="I25" s="34"/>
      <c r="J25" s="1"/>
      <c r="K25" s="42" t="s">
        <v>35</v>
      </c>
      <c r="L25" s="36"/>
      <c r="M25" s="37">
        <v>3.0</v>
      </c>
      <c r="N25" s="38">
        <v>101.0</v>
      </c>
      <c r="O25" s="39">
        <v>70.0</v>
      </c>
      <c r="P25" s="39">
        <v>0.0</v>
      </c>
      <c r="Q25" s="40" t="str">
        <f t="shared" si="21"/>
        <v>171</v>
      </c>
      <c r="R25" s="41" t="str">
        <f t="shared" si="22"/>
        <v>1</v>
      </c>
      <c r="S25" s="34"/>
    </row>
    <row r="26" ht="12.75" customHeight="1">
      <c r="A26" s="43"/>
      <c r="B26" s="44"/>
      <c r="C26" s="45">
        <v>4.0</v>
      </c>
      <c r="D26" s="46">
        <v>92.0</v>
      </c>
      <c r="E26" s="47">
        <v>54.0</v>
      </c>
      <c r="F26" s="47">
        <v>0.0</v>
      </c>
      <c r="G26" s="48" t="str">
        <f t="shared" si="19"/>
        <v>146</v>
      </c>
      <c r="H26" s="49" t="str">
        <f t="shared" si="20"/>
        <v>0</v>
      </c>
      <c r="I26" s="50" t="str">
        <f>IF(ISNUMBER(H27),(SIGN(1000*($H27-$R27)+$G27-$Q27)+1)/2,"")</f>
        <v>0</v>
      </c>
      <c r="J26" s="1"/>
      <c r="K26" s="43"/>
      <c r="L26" s="44"/>
      <c r="M26" s="45">
        <v>4.0</v>
      </c>
      <c r="N26" s="46">
        <v>95.0</v>
      </c>
      <c r="O26" s="47">
        <v>54.0</v>
      </c>
      <c r="P26" s="47">
        <v>0.0</v>
      </c>
      <c r="Q26" s="48" t="str">
        <f t="shared" si="21"/>
        <v>149</v>
      </c>
      <c r="R26" s="49" t="str">
        <f t="shared" si="22"/>
        <v>1</v>
      </c>
      <c r="S26" s="50" t="str">
        <f>IF(ISNUMBER($I26),1-$I26,"")</f>
        <v>1</v>
      </c>
    </row>
    <row r="27" ht="15.75" customHeight="1">
      <c r="A27" s="51">
        <v>10759.0</v>
      </c>
      <c r="B27" s="52"/>
      <c r="C27" s="53" t="s">
        <v>17</v>
      </c>
      <c r="D27" s="54" t="str">
        <f t="shared" ref="D27:F27" si="23">IF(ISNUMBER($G27),SUM(D23:D26),"")</f>
        <v>371</v>
      </c>
      <c r="E27" s="55" t="str">
        <f t="shared" si="23"/>
        <v>204</v>
      </c>
      <c r="F27" s="55" t="str">
        <f t="shared" si="23"/>
        <v>1</v>
      </c>
      <c r="G27" s="56" t="str">
        <f>IF(SUM($G23:$G26)+SUM($Q23:$Q26)&gt;0,SUM(G23:G26),"")</f>
        <v>575</v>
      </c>
      <c r="H27" s="54" t="str">
        <f>IF(ISNUMBER($G27),SUM(H23:H26),"")</f>
        <v>0</v>
      </c>
      <c r="I27" s="22"/>
      <c r="J27" s="1"/>
      <c r="K27" s="51">
        <v>5533.0</v>
      </c>
      <c r="L27" s="52"/>
      <c r="M27" s="53" t="s">
        <v>17</v>
      </c>
      <c r="N27" s="54" t="str">
        <f t="shared" ref="N27:P27" si="24">IF(ISNUMBER($G27),SUM(N23:N26),"")</f>
        <v>388</v>
      </c>
      <c r="O27" s="55" t="str">
        <f t="shared" si="24"/>
        <v>238</v>
      </c>
      <c r="P27" s="55" t="str">
        <f t="shared" si="24"/>
        <v>1</v>
      </c>
      <c r="Q27" s="56" t="str">
        <f>IF(SUM($G23:$G26)+SUM($Q23:$Q26)&gt;0,SUM(Q23:Q26),"")</f>
        <v>626</v>
      </c>
      <c r="R27" s="54" t="str">
        <f>IF(ISNUMBER($G27),SUM(R23:R26),"")</f>
        <v>4</v>
      </c>
      <c r="S27" s="22"/>
    </row>
    <row r="28" ht="12.75" customHeight="1">
      <c r="A28" s="28"/>
      <c r="B28" s="14"/>
      <c r="C28" s="29">
        <v>1.0</v>
      </c>
      <c r="D28" s="30"/>
      <c r="E28" s="31"/>
      <c r="F28" s="31"/>
      <c r="G28" s="32" t="str">
        <f t="shared" ref="G28:G31" si="25">IF(AND(ISBLANK(D28),ISBLANK(E28)),"",D28+E28)</f>
        <v/>
      </c>
      <c r="H28" s="33" t="str">
        <f t="shared" ref="H28:H31" si="26">IF(OR(ISNUMBER($G28),ISNUMBER($Q28)),(SIGN(N($G28)-N($Q28))+1)/2,"")</f>
        <v/>
      </c>
      <c r="I28" s="34"/>
      <c r="J28" s="1"/>
      <c r="K28" s="28"/>
      <c r="L28" s="14"/>
      <c r="M28" s="29">
        <v>1.0</v>
      </c>
      <c r="N28" s="30"/>
      <c r="O28" s="31"/>
      <c r="P28" s="31"/>
      <c r="Q28" s="32" t="str">
        <f t="shared" ref="Q28:Q31" si="27">IF(AND(ISBLANK(N28),ISBLANK(O28)),"",N28+O28)</f>
        <v/>
      </c>
      <c r="R28" s="33" t="str">
        <f t="shared" ref="R28:R31" si="28">IF(ISNUMBER($H28),1-$H28,"")</f>
        <v/>
      </c>
      <c r="S28" s="34"/>
    </row>
    <row r="29" ht="12.75" customHeight="1">
      <c r="A29" s="35"/>
      <c r="B29" s="36"/>
      <c r="C29" s="37">
        <v>2.0</v>
      </c>
      <c r="D29" s="38"/>
      <c r="E29" s="39"/>
      <c r="F29" s="39"/>
      <c r="G29" s="40" t="str">
        <f t="shared" si="25"/>
        <v/>
      </c>
      <c r="H29" s="41" t="str">
        <f t="shared" si="26"/>
        <v/>
      </c>
      <c r="I29" s="34"/>
      <c r="J29" s="1"/>
      <c r="K29" s="35"/>
      <c r="L29" s="36"/>
      <c r="M29" s="37">
        <v>2.0</v>
      </c>
      <c r="N29" s="38"/>
      <c r="O29" s="39"/>
      <c r="P29" s="39"/>
      <c r="Q29" s="40" t="str">
        <f t="shared" si="27"/>
        <v/>
      </c>
      <c r="R29" s="41" t="str">
        <f t="shared" si="28"/>
        <v/>
      </c>
      <c r="S29" s="34"/>
    </row>
    <row r="30" ht="12.75" customHeight="1">
      <c r="A30" s="42"/>
      <c r="B30" s="36"/>
      <c r="C30" s="37">
        <v>3.0</v>
      </c>
      <c r="D30" s="38"/>
      <c r="E30" s="39"/>
      <c r="F30" s="39"/>
      <c r="G30" s="40" t="str">
        <f t="shared" si="25"/>
        <v/>
      </c>
      <c r="H30" s="41" t="str">
        <f t="shared" si="26"/>
        <v/>
      </c>
      <c r="I30" s="34"/>
      <c r="J30" s="1"/>
      <c r="K30" s="42"/>
      <c r="L30" s="36"/>
      <c r="M30" s="37">
        <v>3.0</v>
      </c>
      <c r="N30" s="38"/>
      <c r="O30" s="39"/>
      <c r="P30" s="39"/>
      <c r="Q30" s="40" t="str">
        <f t="shared" si="27"/>
        <v/>
      </c>
      <c r="R30" s="41" t="str">
        <f t="shared" si="28"/>
        <v/>
      </c>
      <c r="S30" s="34"/>
    </row>
    <row r="31" ht="12.75" customHeight="1">
      <c r="A31" s="43"/>
      <c r="B31" s="44"/>
      <c r="C31" s="45">
        <v>4.0</v>
      </c>
      <c r="D31" s="46"/>
      <c r="E31" s="47"/>
      <c r="F31" s="47"/>
      <c r="G31" s="48" t="str">
        <f t="shared" si="25"/>
        <v/>
      </c>
      <c r="H31" s="49" t="str">
        <f t="shared" si="26"/>
        <v/>
      </c>
      <c r="I31" s="50" t="str">
        <f>IF(ISNUMBER(H32),(SIGN(1000*($H32-$R32)+$G32-$Q32)+1)/2,"")</f>
        <v/>
      </c>
      <c r="J31" s="1"/>
      <c r="K31" s="43"/>
      <c r="L31" s="44"/>
      <c r="M31" s="45">
        <v>4.0</v>
      </c>
      <c r="N31" s="46"/>
      <c r="O31" s="47"/>
      <c r="P31" s="47"/>
      <c r="Q31" s="48" t="str">
        <f t="shared" si="27"/>
        <v/>
      </c>
      <c r="R31" s="49" t="str">
        <f t="shared" si="28"/>
        <v/>
      </c>
      <c r="S31" s="50" t="str">
        <f>IF(ISNUMBER($I31),1-$I31,"")</f>
        <v/>
      </c>
    </row>
    <row r="32" ht="15.75" customHeight="1">
      <c r="A32" s="51"/>
      <c r="B32" s="52"/>
      <c r="C32" s="53" t="s">
        <v>17</v>
      </c>
      <c r="D32" s="54" t="str">
        <f t="shared" ref="D32:F32" si="29">IF(ISNUMBER($G32),SUM(D28:D31),"")</f>
        <v/>
      </c>
      <c r="E32" s="55" t="str">
        <f t="shared" si="29"/>
        <v/>
      </c>
      <c r="F32" s="55" t="str">
        <f t="shared" si="29"/>
        <v/>
      </c>
      <c r="G32" s="56" t="str">
        <f>IF(SUM($G28:$G31)+SUM($Q28:$Q31)&gt;0,SUM(G28:G31),"")</f>
        <v/>
      </c>
      <c r="H32" s="54" t="str">
        <f>IF(ISNUMBER($G32),SUM(H28:H31),"")</f>
        <v/>
      </c>
      <c r="I32" s="22"/>
      <c r="J32" s="1"/>
      <c r="K32" s="51"/>
      <c r="L32" s="52"/>
      <c r="M32" s="53" t="s">
        <v>17</v>
      </c>
      <c r="N32" s="54" t="str">
        <f t="shared" ref="N32:P32" si="30">IF(ISNUMBER($G32),SUM(N28:N31),"")</f>
        <v/>
      </c>
      <c r="O32" s="55" t="str">
        <f t="shared" si="30"/>
        <v/>
      </c>
      <c r="P32" s="55" t="str">
        <f t="shared" si="30"/>
        <v/>
      </c>
      <c r="Q32" s="56" t="str">
        <f>IF(SUM($G28:$G31)+SUM($Q28:$Q31)&gt;0,SUM(Q28:Q31),"")</f>
        <v/>
      </c>
      <c r="R32" s="54" t="str">
        <f>IF(ISNUMBER($G32),SUM(R28:R31),"")</f>
        <v/>
      </c>
      <c r="S32" s="22"/>
    </row>
    <row r="33" ht="12.75" customHeight="1">
      <c r="A33" s="28"/>
      <c r="B33" s="14"/>
      <c r="C33" s="29">
        <v>1.0</v>
      </c>
      <c r="D33" s="30"/>
      <c r="E33" s="31"/>
      <c r="F33" s="31"/>
      <c r="G33" s="32" t="str">
        <f t="shared" ref="G33:G36" si="31">IF(AND(ISBLANK(D33),ISBLANK(E33)),"",D33+E33)</f>
        <v/>
      </c>
      <c r="H33" s="33" t="str">
        <f t="shared" ref="H33:H36" si="32">IF(OR(ISNUMBER($G33),ISNUMBER($Q33)),(SIGN(N($G33)-N($Q33))+1)/2,"")</f>
        <v/>
      </c>
      <c r="I33" s="34"/>
      <c r="J33" s="1"/>
      <c r="K33" s="28"/>
      <c r="L33" s="14"/>
      <c r="M33" s="29">
        <v>1.0</v>
      </c>
      <c r="N33" s="30"/>
      <c r="O33" s="31"/>
      <c r="P33" s="31"/>
      <c r="Q33" s="32" t="str">
        <f t="shared" ref="Q33:Q36" si="33">IF(AND(ISBLANK(N33),ISBLANK(O33)),"",N33+O33)</f>
        <v/>
      </c>
      <c r="R33" s="33" t="str">
        <f t="shared" ref="R33:R36" si="34">IF(ISNUMBER($H33),1-$H33,"")</f>
        <v/>
      </c>
      <c r="S33" s="34"/>
    </row>
    <row r="34" ht="12.75" customHeight="1">
      <c r="A34" s="35"/>
      <c r="B34" s="36"/>
      <c r="C34" s="37">
        <v>2.0</v>
      </c>
      <c r="D34" s="38"/>
      <c r="E34" s="39"/>
      <c r="F34" s="39"/>
      <c r="G34" s="40" t="str">
        <f t="shared" si="31"/>
        <v/>
      </c>
      <c r="H34" s="41" t="str">
        <f t="shared" si="32"/>
        <v/>
      </c>
      <c r="I34" s="34"/>
      <c r="J34" s="1"/>
      <c r="K34" s="35"/>
      <c r="L34" s="36"/>
      <c r="M34" s="37">
        <v>2.0</v>
      </c>
      <c r="N34" s="38"/>
      <c r="O34" s="39"/>
      <c r="P34" s="39"/>
      <c r="Q34" s="40" t="str">
        <f t="shared" si="33"/>
        <v/>
      </c>
      <c r="R34" s="41" t="str">
        <f t="shared" si="34"/>
        <v/>
      </c>
      <c r="S34" s="34"/>
    </row>
    <row r="35" ht="12.75" customHeight="1">
      <c r="A35" s="42"/>
      <c r="B35" s="36"/>
      <c r="C35" s="37">
        <v>3.0</v>
      </c>
      <c r="D35" s="38"/>
      <c r="E35" s="39"/>
      <c r="F35" s="39"/>
      <c r="G35" s="40" t="str">
        <f t="shared" si="31"/>
        <v/>
      </c>
      <c r="H35" s="41" t="str">
        <f t="shared" si="32"/>
        <v/>
      </c>
      <c r="I35" s="34"/>
      <c r="J35" s="1"/>
      <c r="K35" s="42"/>
      <c r="L35" s="36"/>
      <c r="M35" s="37">
        <v>3.0</v>
      </c>
      <c r="N35" s="38"/>
      <c r="O35" s="39"/>
      <c r="P35" s="39"/>
      <c r="Q35" s="40" t="str">
        <f t="shared" si="33"/>
        <v/>
      </c>
      <c r="R35" s="41" t="str">
        <f t="shared" si="34"/>
        <v/>
      </c>
      <c r="S35" s="34"/>
    </row>
    <row r="36" ht="12.75" customHeight="1">
      <c r="A36" s="43"/>
      <c r="B36" s="44"/>
      <c r="C36" s="45">
        <v>4.0</v>
      </c>
      <c r="D36" s="46"/>
      <c r="E36" s="47"/>
      <c r="F36" s="47"/>
      <c r="G36" s="48" t="str">
        <f t="shared" si="31"/>
        <v/>
      </c>
      <c r="H36" s="49" t="str">
        <f t="shared" si="32"/>
        <v/>
      </c>
      <c r="I36" s="50" t="str">
        <f>IF(ISNUMBER(H37),(SIGN(1000*($H37-$R37)+$G37-$Q37)+1)/2,"")</f>
        <v/>
      </c>
      <c r="J36" s="1"/>
      <c r="K36" s="43"/>
      <c r="L36" s="44"/>
      <c r="M36" s="45">
        <v>4.0</v>
      </c>
      <c r="N36" s="46"/>
      <c r="O36" s="47"/>
      <c r="P36" s="47"/>
      <c r="Q36" s="48" t="str">
        <f t="shared" si="33"/>
        <v/>
      </c>
      <c r="R36" s="49" t="str">
        <f t="shared" si="34"/>
        <v/>
      </c>
      <c r="S36" s="50" t="str">
        <f>IF(ISNUMBER($I36),1-$I36,"")</f>
        <v/>
      </c>
    </row>
    <row r="37" ht="15.75" customHeight="1">
      <c r="A37" s="51"/>
      <c r="B37" s="52"/>
      <c r="C37" s="53" t="s">
        <v>17</v>
      </c>
      <c r="D37" s="54" t="str">
        <f t="shared" ref="D37:F37" si="35">IF(ISNUMBER($G37),SUM(D33:D36),"")</f>
        <v/>
      </c>
      <c r="E37" s="55" t="str">
        <f t="shared" si="35"/>
        <v/>
      </c>
      <c r="F37" s="55" t="str">
        <f t="shared" si="35"/>
        <v/>
      </c>
      <c r="G37" s="56" t="str">
        <f>IF(SUM($G33:$G36)+SUM($Q33:$Q36)&gt;0,SUM(G33:G36),"")</f>
        <v/>
      </c>
      <c r="H37" s="54" t="str">
        <f>IF(ISNUMBER($G37),SUM(H33:H36),"")</f>
        <v/>
      </c>
      <c r="I37" s="22"/>
      <c r="J37" s="1"/>
      <c r="K37" s="51"/>
      <c r="L37" s="52"/>
      <c r="M37" s="53" t="s">
        <v>17</v>
      </c>
      <c r="N37" s="54" t="str">
        <f t="shared" ref="N37:P37" si="36">IF(ISNUMBER($G37),SUM(N33:N36),"")</f>
        <v/>
      </c>
      <c r="O37" s="55" t="str">
        <f t="shared" si="36"/>
        <v/>
      </c>
      <c r="P37" s="55" t="str">
        <f t="shared" si="36"/>
        <v/>
      </c>
      <c r="Q37" s="56" t="str">
        <f>IF(SUM($G33:$G36)+SUM($Q33:$Q36)&gt;0,SUM(Q33:Q36),"")</f>
        <v/>
      </c>
      <c r="R37" s="54" t="str">
        <f>IF(ISNUMBER($G37),SUM(R33:R36),"")</f>
        <v/>
      </c>
      <c r="S37" s="22"/>
    </row>
    <row r="38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9.5" customHeight="1">
      <c r="A39" s="57"/>
      <c r="B39" s="58"/>
      <c r="C39" s="59" t="s">
        <v>36</v>
      </c>
      <c r="D39" s="60" t="str">
        <f t="shared" ref="D39:F39" si="37">IF(ISNUMBER($G39),SUM(D12,D17,D22,D27,D32,D37),"")</f>
        <v>1488</v>
      </c>
      <c r="E39" s="61" t="str">
        <f t="shared" si="37"/>
        <v>777</v>
      </c>
      <c r="F39" s="61" t="str">
        <f t="shared" si="37"/>
        <v>6</v>
      </c>
      <c r="G39" s="62" t="str">
        <f t="shared" ref="G39:H39" si="38">IF(SUM($G$8:$G$37)+SUM($Q$8:$Q$37)&gt;0,SUM(G12,G17,G22,G27,G32,G37),"")</f>
        <v>2265</v>
      </c>
      <c r="H39" s="63" t="str">
        <f t="shared" si="38"/>
        <v>1</v>
      </c>
      <c r="I39" s="64" t="str">
        <f>IF(ISNUMBER($G39),(SIGN($G39-$Q39)+1)/IF(COUNT(I$11,I$16,I$21,I$26,I$31,I$36)&gt;3,1,2),"")</f>
        <v>0</v>
      </c>
      <c r="J39" s="1"/>
      <c r="K39" s="57"/>
      <c r="L39" s="58"/>
      <c r="M39" s="59" t="s">
        <v>36</v>
      </c>
      <c r="N39" s="60" t="str">
        <f t="shared" ref="N39:P39" si="39">IF(ISNUMBER($G39),SUM(N12,N17,N22,N27,N32,N37),"")</f>
        <v>1622</v>
      </c>
      <c r="O39" s="61" t="str">
        <f t="shared" si="39"/>
        <v>873</v>
      </c>
      <c r="P39" s="61" t="str">
        <f t="shared" si="39"/>
        <v>7</v>
      </c>
      <c r="Q39" s="62" t="str">
        <f t="shared" ref="Q39:R39" si="40">IF(SUM($G$8:$G$37)+SUM($Q$8:$Q$37)&gt;0,SUM(Q12,Q17,Q22,Q27,Q32,Q37),"")</f>
        <v>2495</v>
      </c>
      <c r="R39" s="63" t="str">
        <f t="shared" si="40"/>
        <v>15</v>
      </c>
      <c r="S39" s="64" t="str">
        <f>IF(ISNUMBER($I39),IF(COUNT(S$11,S$16,S$21,S$26,S$31,S$36)&gt;3,2,1)-$I39,"")</f>
        <v>2</v>
      </c>
    </row>
    <row r="40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8.0" customHeight="1">
      <c r="A41" s="65"/>
      <c r="B41" s="4" t="s">
        <v>37</v>
      </c>
      <c r="C41" s="66" t="s">
        <v>38</v>
      </c>
      <c r="D41" s="6"/>
      <c r="E41" s="6"/>
      <c r="F41" s="1"/>
      <c r="G41" s="67"/>
      <c r="H41" s="12"/>
      <c r="I41" s="68" t="str">
        <f>IF(ISNUMBER(I$39),SUM(I11,I16,I21,I26,I31,I36,I39),"")</f>
        <v>0</v>
      </c>
      <c r="J41" s="1"/>
      <c r="K41" s="65"/>
      <c r="L41" s="4" t="s">
        <v>37</v>
      </c>
      <c r="M41" s="66" t="s">
        <v>39</v>
      </c>
      <c r="N41" s="6"/>
      <c r="O41" s="6"/>
      <c r="P41" s="1"/>
      <c r="Q41" s="67" t="s">
        <v>40</v>
      </c>
      <c r="R41" s="12"/>
      <c r="S41" s="68" t="str">
        <f>IF(ISNUMBER(S$39),SUM(S11,S16,S21,S26,S31,S36,S39),"")</f>
        <v>6</v>
      </c>
    </row>
    <row r="42" ht="18.0" customHeight="1">
      <c r="A42" s="65"/>
      <c r="B42" s="4" t="s">
        <v>41</v>
      </c>
      <c r="C42" s="69"/>
      <c r="D42" s="70"/>
      <c r="E42" s="70"/>
      <c r="F42" s="1"/>
      <c r="G42" s="71"/>
      <c r="H42" s="71"/>
      <c r="I42" s="71"/>
      <c r="J42" s="1"/>
      <c r="K42" s="65"/>
      <c r="L42" s="4" t="s">
        <v>41</v>
      </c>
      <c r="M42" s="69"/>
      <c r="N42" s="70"/>
      <c r="O42" s="70"/>
      <c r="P42" s="1"/>
      <c r="Q42" s="71"/>
      <c r="R42" s="71"/>
      <c r="S42" s="71"/>
    </row>
    <row r="43" ht="19.5" customHeight="1">
      <c r="A43" s="4" t="s">
        <v>42</v>
      </c>
      <c r="B43" s="4" t="s">
        <v>43</v>
      </c>
      <c r="C43" s="72" t="s">
        <v>44</v>
      </c>
      <c r="D43" s="6"/>
      <c r="E43" s="6"/>
      <c r="F43" s="6"/>
      <c r="G43" s="6"/>
      <c r="H43" s="6"/>
      <c r="I43" s="4"/>
      <c r="J43" s="4"/>
      <c r="K43" s="4" t="s">
        <v>45</v>
      </c>
      <c r="L43" s="72" t="s">
        <v>46</v>
      </c>
      <c r="M43" s="6"/>
      <c r="N43" s="1"/>
      <c r="O43" s="4" t="s">
        <v>41</v>
      </c>
      <c r="P43" s="72"/>
      <c r="Q43" s="6"/>
      <c r="R43" s="6"/>
      <c r="S43" s="6"/>
    </row>
    <row r="44" ht="9.75" customHeight="1">
      <c r="A44" s="1"/>
      <c r="B44" s="1"/>
      <c r="C44" s="1"/>
      <c r="D44" s="1"/>
      <c r="E44" s="65"/>
      <c r="F44" s="1"/>
      <c r="G44" s="1"/>
      <c r="H44" s="6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.0" customHeight="1">
      <c r="A45" s="73" t="str">
        <f>"Technické podmínky utkání:   "&amp;$B$3&amp;IF(ISBLANK($B$3),""," – ")&amp;$L$3</f>
        <v>Technické podmínky utkání:   KK PSJ Jihlava -  A – SKK Rokycany -  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9.5" customHeight="1">
      <c r="A46" s="1"/>
      <c r="B46" s="4" t="s">
        <v>47</v>
      </c>
      <c r="C46" s="74">
        <v>0.625</v>
      </c>
      <c r="D46" s="6"/>
      <c r="E46" s="1"/>
      <c r="F46" s="1"/>
      <c r="G46" s="1"/>
      <c r="H46" s="1"/>
      <c r="I46" s="4" t="s">
        <v>48</v>
      </c>
      <c r="J46" s="75">
        <v>20.0</v>
      </c>
      <c r="K46" s="6"/>
      <c r="L46" s="1"/>
      <c r="M46" s="1"/>
      <c r="N46" s="1"/>
      <c r="O46" s="1"/>
      <c r="P46" s="1"/>
      <c r="Q46" s="1"/>
      <c r="R46" s="1"/>
      <c r="S46" s="1"/>
    </row>
    <row r="47" ht="19.5" customHeight="1">
      <c r="A47" s="1"/>
      <c r="B47" s="4" t="s">
        <v>49</v>
      </c>
      <c r="C47" s="76">
        <v>0.7256944444444445</v>
      </c>
      <c r="D47" s="70"/>
      <c r="E47" s="1"/>
      <c r="F47" s="1"/>
      <c r="G47" s="1"/>
      <c r="H47" s="1"/>
      <c r="I47" s="4" t="s">
        <v>50</v>
      </c>
      <c r="J47" s="77">
        <v>20.0</v>
      </c>
      <c r="K47" s="70"/>
      <c r="L47" s="1"/>
      <c r="M47" s="1"/>
      <c r="N47" s="1"/>
      <c r="O47" s="1"/>
      <c r="P47" s="4" t="s">
        <v>51</v>
      </c>
      <c r="Q47" s="78">
        <v>45874.0</v>
      </c>
      <c r="R47" s="6"/>
      <c r="S47" s="6"/>
    </row>
    <row r="48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5.0" customHeight="1">
      <c r="A49" s="79" t="s">
        <v>52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ht="81.0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15.0" customHeight="1">
      <c r="A52" s="79" t="s">
        <v>53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ht="6.0" customHeight="1">
      <c r="A53" s="8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86"/>
    </row>
    <row r="54" ht="21.0" customHeight="1">
      <c r="A54" s="87" t="s">
        <v>5</v>
      </c>
      <c r="B54" s="65"/>
      <c r="C54" s="65"/>
      <c r="D54" s="65"/>
      <c r="E54" s="65"/>
      <c r="F54" s="65"/>
      <c r="G54" s="65"/>
      <c r="H54" s="65"/>
      <c r="I54" s="65"/>
      <c r="J54" s="65"/>
      <c r="K54" s="88" t="s">
        <v>7</v>
      </c>
      <c r="L54" s="65"/>
      <c r="M54" s="65"/>
      <c r="N54" s="65"/>
      <c r="O54" s="65"/>
      <c r="P54" s="65"/>
      <c r="Q54" s="65"/>
      <c r="R54" s="65"/>
      <c r="S54" s="86"/>
    </row>
    <row r="55" ht="21.0" customHeight="1">
      <c r="A55" s="89"/>
      <c r="B55" s="90" t="s">
        <v>54</v>
      </c>
      <c r="C55" s="91"/>
      <c r="D55" s="92"/>
      <c r="E55" s="90" t="s">
        <v>55</v>
      </c>
      <c r="F55" s="91"/>
      <c r="G55" s="91"/>
      <c r="H55" s="91"/>
      <c r="I55" s="92"/>
      <c r="J55" s="65"/>
      <c r="K55" s="93"/>
      <c r="L55" s="90" t="s">
        <v>54</v>
      </c>
      <c r="M55" s="91"/>
      <c r="N55" s="92"/>
      <c r="O55" s="90" t="s">
        <v>55</v>
      </c>
      <c r="P55" s="91"/>
      <c r="Q55" s="91"/>
      <c r="R55" s="91"/>
      <c r="S55" s="94"/>
    </row>
    <row r="56" ht="21.0" customHeight="1">
      <c r="A56" s="95" t="s">
        <v>56</v>
      </c>
      <c r="B56" s="96" t="s">
        <v>57</v>
      </c>
      <c r="C56" s="97"/>
      <c r="D56" s="98" t="s">
        <v>58</v>
      </c>
      <c r="E56" s="96" t="s">
        <v>57</v>
      </c>
      <c r="F56" s="99"/>
      <c r="G56" s="99"/>
      <c r="H56" s="100"/>
      <c r="I56" s="98" t="s">
        <v>58</v>
      </c>
      <c r="J56" s="65"/>
      <c r="K56" s="101" t="s">
        <v>56</v>
      </c>
      <c r="L56" s="96" t="s">
        <v>57</v>
      </c>
      <c r="M56" s="97"/>
      <c r="N56" s="98" t="s">
        <v>58</v>
      </c>
      <c r="O56" s="96" t="s">
        <v>57</v>
      </c>
      <c r="P56" s="99"/>
      <c r="Q56" s="99"/>
      <c r="R56" s="100"/>
      <c r="S56" s="102" t="s">
        <v>58</v>
      </c>
    </row>
    <row r="57" ht="21.0" customHeight="1">
      <c r="A57" s="103">
        <v>31.0</v>
      </c>
      <c r="B57" s="104" t="s">
        <v>59</v>
      </c>
      <c r="C57" s="105"/>
      <c r="D57" s="106">
        <v>12504.0</v>
      </c>
      <c r="E57" s="104" t="s">
        <v>60</v>
      </c>
      <c r="F57" s="107"/>
      <c r="G57" s="107"/>
      <c r="H57" s="105"/>
      <c r="I57" s="106">
        <v>12237.0</v>
      </c>
      <c r="J57" s="65"/>
      <c r="K57" s="108"/>
      <c r="L57" s="104"/>
      <c r="M57" s="105"/>
      <c r="N57" s="109"/>
      <c r="O57" s="110"/>
      <c r="P57" s="107"/>
      <c r="Q57" s="107"/>
      <c r="R57" s="105"/>
      <c r="S57" s="111"/>
    </row>
    <row r="58" ht="21.0" customHeight="1">
      <c r="A58" s="112"/>
      <c r="B58" s="110"/>
      <c r="C58" s="105"/>
      <c r="D58" s="109"/>
      <c r="E58" s="110"/>
      <c r="F58" s="107"/>
      <c r="G58" s="107"/>
      <c r="H58" s="105"/>
      <c r="I58" s="109"/>
      <c r="J58" s="65"/>
      <c r="K58" s="108"/>
      <c r="L58" s="110"/>
      <c r="M58" s="105"/>
      <c r="N58" s="109"/>
      <c r="O58" s="110"/>
      <c r="P58" s="107"/>
      <c r="Q58" s="107"/>
      <c r="R58" s="105"/>
      <c r="S58" s="111"/>
    </row>
    <row r="59" ht="12.0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</row>
    <row r="60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.0" customHeight="1">
      <c r="A61" s="79" t="s">
        <v>61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ht="81.0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15.0" customHeight="1">
      <c r="A64" s="79" t="s">
        <v>62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ht="81.0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ht="30.0" customHeight="1">
      <c r="A66" s="116"/>
      <c r="B66" s="117" t="s">
        <v>63</v>
      </c>
      <c r="C66" s="118"/>
      <c r="D66" s="119"/>
      <c r="E66" s="119"/>
      <c r="F66" s="119"/>
      <c r="G66" s="119"/>
      <c r="H66" s="1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95">
    <mergeCell ref="A49:S49"/>
    <mergeCell ref="A50:S50"/>
    <mergeCell ref="C46:D46"/>
    <mergeCell ref="J46:K46"/>
    <mergeCell ref="C47:D47"/>
    <mergeCell ref="J47:K47"/>
    <mergeCell ref="B57:C57"/>
    <mergeCell ref="B58:C58"/>
    <mergeCell ref="L58:M58"/>
    <mergeCell ref="E57:H57"/>
    <mergeCell ref="O58:R58"/>
    <mergeCell ref="C43:H43"/>
    <mergeCell ref="A52:S52"/>
    <mergeCell ref="A25:B26"/>
    <mergeCell ref="A27:B27"/>
    <mergeCell ref="A8:B9"/>
    <mergeCell ref="A15:B16"/>
    <mergeCell ref="A10:B11"/>
    <mergeCell ref="A12:B12"/>
    <mergeCell ref="A13:B14"/>
    <mergeCell ref="A17:B17"/>
    <mergeCell ref="A18:B19"/>
    <mergeCell ref="A28:B29"/>
    <mergeCell ref="A30:B31"/>
    <mergeCell ref="A32:B32"/>
    <mergeCell ref="A5:B5"/>
    <mergeCell ref="A6:B6"/>
    <mergeCell ref="A22:B22"/>
    <mergeCell ref="A23:B24"/>
    <mergeCell ref="A20:B21"/>
    <mergeCell ref="I26:I27"/>
    <mergeCell ref="I36:I37"/>
    <mergeCell ref="I31:I32"/>
    <mergeCell ref="I21:I22"/>
    <mergeCell ref="K23:L24"/>
    <mergeCell ref="K22:L22"/>
    <mergeCell ref="K25:L26"/>
    <mergeCell ref="C41:E41"/>
    <mergeCell ref="C42:E42"/>
    <mergeCell ref="K28:L29"/>
    <mergeCell ref="K30:L31"/>
    <mergeCell ref="K27:L27"/>
    <mergeCell ref="K37:L37"/>
    <mergeCell ref="K35:L36"/>
    <mergeCell ref="K33:L34"/>
    <mergeCell ref="R5:S5"/>
    <mergeCell ref="S16:S17"/>
    <mergeCell ref="S11:S12"/>
    <mergeCell ref="Q1:S1"/>
    <mergeCell ref="S21:S22"/>
    <mergeCell ref="K17:L17"/>
    <mergeCell ref="K15:L16"/>
    <mergeCell ref="K8:L9"/>
    <mergeCell ref="K12:L12"/>
    <mergeCell ref="K10:L11"/>
    <mergeCell ref="K5:L5"/>
    <mergeCell ref="K6:L6"/>
    <mergeCell ref="K18:L19"/>
    <mergeCell ref="K20:L21"/>
    <mergeCell ref="K13:L14"/>
    <mergeCell ref="S36:S37"/>
    <mergeCell ref="S26:S27"/>
    <mergeCell ref="S31:S32"/>
    <mergeCell ref="M42:O42"/>
    <mergeCell ref="Q47:S47"/>
    <mergeCell ref="L3:S3"/>
    <mergeCell ref="L1:N1"/>
    <mergeCell ref="O1:P1"/>
    <mergeCell ref="N5:Q5"/>
    <mergeCell ref="M5:M6"/>
    <mergeCell ref="L57:M57"/>
    <mergeCell ref="O57:R57"/>
    <mergeCell ref="E58:H58"/>
    <mergeCell ref="C66:H66"/>
    <mergeCell ref="A61:S61"/>
    <mergeCell ref="A62:S62"/>
    <mergeCell ref="A64:S64"/>
    <mergeCell ref="A65:S65"/>
    <mergeCell ref="P43:S43"/>
    <mergeCell ref="L43:M43"/>
    <mergeCell ref="M41:O41"/>
    <mergeCell ref="Q41:R41"/>
    <mergeCell ref="G41:H41"/>
    <mergeCell ref="H5:I5"/>
    <mergeCell ref="I11:I12"/>
    <mergeCell ref="A35:B36"/>
    <mergeCell ref="A37:B37"/>
    <mergeCell ref="K32:L32"/>
    <mergeCell ref="A33:B34"/>
    <mergeCell ref="B3:I3"/>
    <mergeCell ref="B1:C2"/>
    <mergeCell ref="D1:I1"/>
    <mergeCell ref="C5:C6"/>
    <mergeCell ref="D5:G5"/>
    <mergeCell ref="I16:I17"/>
  </mergeCells>
  <dataValidations>
    <dataValidation type="decimal" allowBlank="1" showInputMessage="1" showErrorMessage="1" prompt=" - " sqref="F8:F11 P8:P11 F13:F16 P13:P16 F18:F21 P18:P21 F23:F26 P23:P26 F28:F31 P28:P31 F33:F36 P33:P36">
      <formula1>0.0</formula1>
      <formula2>15.0</formula2>
    </dataValidation>
    <dataValidation type="decimal" allowBlank="1" showInputMessage="1" showErrorMessage="1" prompt=" - " sqref="D8:E11 N8:O11 D13:E16 N13:O16 D18:E21 N18:O21 D23:E26 N23:O26 D28:E31 N28:O31 D33:E36 N33:O36">
      <formula1>0.0</formula1>
      <formula2>225.0</formula2>
    </dataValidation>
    <dataValidation type="decimal" allowBlank="1" showInputMessage="1" showErrorMessage="1" prompt=" - " sqref="A12 K12 A17 K17 A22 K22 A27 K27 A32 K32 A37 K37 D57:D58 I57:I58 N57:N58 S57:S58">
      <formula1>0.0</formula1>
      <formula2>99999.0</formula2>
    </dataValidation>
    <dataValidation type="decimal" allowBlank="1" showInputMessage="1" showErrorMessage="1" prompt=" - " sqref="A57:A58 K57:K58">
      <formula1>1.0</formula1>
      <formula2>200.0</formula2>
    </dataValidation>
  </dataValidation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Zápis o utkání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2005-07-26T20:23:27Z</dcterms:created>
  <dc:creator>INF</dc:creator>
  <cp:lastModifiedBy>kuzelna</cp:lastModifiedBy>
  <cp:lastPrinted>2006-07-31T22:05:11Z</cp:lastPrinted>
  <dcterms:modified xsi:type="dcterms:W3CDTF">2023-06-10T15:26:58Z</dcterms:modified>
</cp:coreProperties>
</file>