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xr:revisionPtr revIDLastSave="0" documentId="13_ncr:41000001_{10E6C9B9-A547-CB41-9C36-2B41891D4DE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<sst xmlns="http://schemas.openxmlformats.org/spreadsheetml/2006/main" count="118" uniqueCount="77">
  <si>
    <t>Česká kuželkářská
asociace</t>
  </si>
  <si>
    <t>Zápis o utkání</t>
  </si>
  <si>
    <t xml:space="preserve">Kuželna:  </t>
  </si>
  <si>
    <t>SKK Rokycany</t>
  </si>
  <si>
    <t>Datum:  </t>
  </si>
  <si>
    <t>31.1.2026</t>
  </si>
  <si>
    <t>Domácí</t>
  </si>
  <si>
    <t>Hosté</t>
  </si>
  <si>
    <t>TJ Centropen Dačice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</si>
  <si>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</si>
  <si>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</si>
  <si>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</si>
  <si>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</si>
  <si>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</si>
  <si>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</si>
  <si>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</si>
  <si>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</si>
  <si>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</si>
  <si>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</si>
  <si>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</si>
  <si>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Sobíšková</t>
  </si>
  <si>
    <t>Brtníková</t>
  </si>
  <si>
    <t>Nikola</t>
  </si>
  <si>
    <t>Veronika</t>
  </si>
  <si>
    <t>Löffelmannová</t>
  </si>
  <si>
    <t>Křížová</t>
  </si>
  <si>
    <t>Anna</t>
  </si>
  <si>
    <t>Tereza</t>
  </si>
  <si>
    <t>Kovaříková</t>
  </si>
  <si>
    <t>Mertlová</t>
  </si>
  <si>
    <t>Karolína</t>
  </si>
  <si>
    <t>Petra</t>
  </si>
  <si>
    <t>Kalousová</t>
  </si>
  <si>
    <t>Monika</t>
  </si>
  <si>
    <t>Klára</t>
  </si>
  <si>
    <t>Nováková</t>
  </si>
  <si>
    <t>Molová</t>
  </si>
  <si>
    <t>Lenka</t>
  </si>
  <si>
    <t>Iva</t>
  </si>
  <si>
    <t>Pochylová</t>
  </si>
  <si>
    <t>Karešová</t>
  </si>
  <si>
    <t>Daniela</t>
  </si>
  <si>
    <t>Pavlína</t>
  </si>
  <si>
    <t>Celkový výkon družstva  </t>
  </si>
  <si>
    <t>Vedoucí družstva         Jméno:</t>
  </si>
  <si>
    <t>Daniela Pochylová</t>
  </si>
  <si>
    <t>Bodový zisk</t>
  </si>
  <si>
    <t>Eva Fabešová</t>
  </si>
  <si>
    <t>Podpis:</t>
  </si>
  <si>
    <t>Rozhodčí</t>
  </si>
  <si>
    <t>Jméno:</t>
  </si>
  <si>
    <t>Pavel Kasal</t>
  </si>
  <si>
    <t>Číslo průkazu:</t>
  </si>
  <si>
    <t>II/0642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</si>
  <si>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</si>
  <si>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</si>
  <si>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</si>
  <si>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</si>
  <si>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</si>
  <si>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</si>
  <si>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</si>
  <si>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15.8.2028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</si>
  <si>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</si>
  <si>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</si>
  <si>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</si>
  <si>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</si>
  <si>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</si>
  <si>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</si>
  <si>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</si>
  <si>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Marčíková Kamila</t>
  </si>
  <si>
    <t>Pochylová Daniela</t>
  </si>
  <si>
    <t>Kuncová Karolína</t>
  </si>
  <si>
    <t>Karešová Pavlína</t>
  </si>
  <si>
    <t>Napomínání hráčů za nesportovní chování či vyloučení ze startu:</t>
  </si>
  <si>
    <t>Různé:</t>
  </si>
  <si>
    <t xml:space="preserve">Datum a podpis rozhodčího:  </t>
  </si>
  <si>
    <t>31.1.2026 Pavel Kasal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</si>
</sst>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3</v>
      </c>
      <c r="C3" s="105"/>
      <c r="D3" s="105"/>
      <c r="E3" s="105"/>
      <c r="F3" s="105"/>
      <c r="G3" s="105"/>
      <c r="H3" s="105"/>
      <c r="I3" s="106"/>
      <c r="K3" s="3" t="s">
        <v>7</v>
      </c>
      <c r="L3" s="104" t="s">
        <v>8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9</v>
      </c>
      <c r="B5" s="101"/>
      <c r="C5" s="113" t="s">
        <v>10</v>
      </c>
      <c r="D5" s="115" t="s">
        <v>11</v>
      </c>
      <c r="E5" s="116"/>
      <c r="F5" s="116"/>
      <c r="G5" s="117"/>
      <c r="H5" s="118" t="s">
        <v>12</v>
      </c>
      <c r="I5" s="119"/>
      <c r="K5" s="100" t="s">
        <v>9</v>
      </c>
      <c r="L5" s="101"/>
      <c r="M5" s="113" t="s">
        <v>10</v>
      </c>
      <c r="N5" s="115" t="s">
        <v>11</v>
      </c>
      <c r="O5" s="116"/>
      <c r="P5" s="116"/>
      <c r="Q5" s="117"/>
      <c r="R5" s="118" t="s">
        <v>12</v>
      </c>
      <c r="S5" s="119"/>
    </row>
    <row r="6" spans="1:19" ht="12.95" customHeight="1" x14ac:dyDescent="0.2">
      <c r="A6" s="102" t="s">
        <v>13</v>
      </c>
      <c r="B6" s="103"/>
      <c r="C6" s="114"/>
      <c r="D6" s="4" t="s">
        <v>14</v>
      </c>
      <c r="E6" s="5" t="s">
        <v>15</v>
      </c>
      <c r="F6" s="5" t="s">
        <v>16</v>
      </c>
      <c r="G6" s="6" t="s">
        <v>17</v>
      </c>
      <c r="H6" s="7" t="s">
        <v>18</v>
      </c>
      <c r="I6" s="8" t="s">
        <v>19</v>
      </c>
      <c r="K6" s="102" t="s">
        <v>13</v>
      </c>
      <c r="L6" s="103"/>
      <c r="M6" s="114"/>
      <c r="N6" s="4" t="s">
        <v>14</v>
      </c>
      <c r="O6" s="5" t="s">
        <v>15</v>
      </c>
      <c r="P6" s="5" t="s">
        <v>16</v>
      </c>
      <c r="Q6" s="6" t="s">
        <v>17</v>
      </c>
      <c r="R6" s="7" t="s">
        <v>18</v>
      </c>
      <c r="S6" s="8" t="s">
        <v>19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20</v>
      </c>
      <c r="B8" s="89"/>
      <c r="C8" s="10">
        <v>1</v>
      </c>
      <c r="D8" s="11">
        <v>98</v>
      </c>
      <c r="E8" s="12">
        <v>45</v>
      </c>
      <c r="F8" s="12">
        <v>0</v>
      </c>
      <c r="G8" s="13">
        <f>IF(AND(ISBLANK(D8),ISBLANK(E8)),"",D8+E8)</f>
        <v>143</v>
      </c>
      <c r="H8" s="14">
        <f>IF(OR(ISNUMBER($G8),ISNUMBER($Q8)),(SIGN(N($G8)-N($Q8))+1)/2,"")</f>
        <v>1</v>
      </c>
      <c r="I8" s="15"/>
      <c r="K8" s="88" t="s">
        <v>21</v>
      </c>
      <c r="L8" s="89"/>
      <c r="M8" s="10">
        <v>1</v>
      </c>
      <c r="N8" s="11">
        <v>96</v>
      </c>
      <c r="O8" s="12">
        <v>43</v>
      </c>
      <c r="P8" s="12">
        <v>1</v>
      </c>
      <c r="Q8" s="13">
        <f>IF(AND(ISBLANK(N8),ISBLANK(O8)),"",N8+O8)</f>
        <v>139</v>
      </c>
      <c r="R8" s="14">
        <f>IF(ISNUMBER($H8),1-$H8,"")</f>
        <v>0</v>
      </c>
      <c r="S8" s="15"/>
    </row>
    <row r="9" spans="1:19" ht="12.95" customHeight="1" x14ac:dyDescent="0.2">
      <c r="A9" s="90"/>
      <c r="B9" s="91"/>
      <c r="C9" s="16">
        <v>2</v>
      </c>
      <c r="D9" s="17">
        <v>92</v>
      </c>
      <c r="E9" s="18">
        <v>42</v>
      </c>
      <c r="F9" s="18">
        <v>1</v>
      </c>
      <c r="G9" s="19">
        <f>IF(AND(ISBLANK(D9),ISBLANK(E9)),"",D9+E9)</f>
        <v>134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93</v>
      </c>
      <c r="O9" s="18">
        <v>54</v>
      </c>
      <c r="P9" s="18">
        <v>0</v>
      </c>
      <c r="Q9" s="19">
        <f>IF(AND(ISBLANK(N9),ISBLANK(O9)),"",N9+O9)</f>
        <v>147</v>
      </c>
      <c r="R9" s="20">
        <f>IF(ISNUMBER($H9),1-$H9,"")</f>
        <v>1</v>
      </c>
      <c r="S9" s="15"/>
    </row>
    <row r="10" spans="1:19" ht="12.95" customHeight="1" x14ac:dyDescent="0.2">
      <c r="A10" s="92" t="s">
        <v>22</v>
      </c>
      <c r="B10" s="93"/>
      <c r="C10" s="16">
        <v>3</v>
      </c>
      <c r="D10" s="17">
        <v>92</v>
      </c>
      <c r="E10" s="18">
        <v>41</v>
      </c>
      <c r="F10" s="18">
        <v>3</v>
      </c>
      <c r="G10" s="19">
        <f>IF(AND(ISBLANK(D10),ISBLANK(E10)),"",D10+E10)</f>
        <v>133</v>
      </c>
      <c r="H10" s="20">
        <f>IF(OR(ISNUMBER($G10),ISNUMBER($Q10)),(SIGN(N($G10)-N($Q10))+1)/2,"")</f>
        <v>0</v>
      </c>
      <c r="I10" s="15"/>
      <c r="K10" s="92" t="s">
        <v>23</v>
      </c>
      <c r="L10" s="93"/>
      <c r="M10" s="16">
        <v>3</v>
      </c>
      <c r="N10" s="17">
        <v>103</v>
      </c>
      <c r="O10" s="18">
        <v>45</v>
      </c>
      <c r="P10" s="18">
        <v>0</v>
      </c>
      <c r="Q10" s="19">
        <f>IF(AND(ISBLANK(N10),ISBLANK(O10)),"",N10+O10)</f>
        <v>148</v>
      </c>
      <c r="R10" s="20">
        <f>IF(ISNUMBER($H10),1-$H10,"")</f>
        <v>1</v>
      </c>
      <c r="S10" s="15"/>
    </row>
    <row r="11" spans="1:19" ht="12.95" customHeight="1" x14ac:dyDescent="0.2">
      <c r="A11" s="94"/>
      <c r="B11" s="95"/>
      <c r="C11" s="21">
        <v>4</v>
      </c>
      <c r="D11" s="22">
        <v>96</v>
      </c>
      <c r="E11" s="23">
        <v>44</v>
      </c>
      <c r="F11" s="23">
        <v>2</v>
      </c>
      <c r="G11" s="24">
        <f>IF(AND(ISBLANK(D11),ISBLANK(E11)),"",D11+E11)</f>
        <v>140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104</v>
      </c>
      <c r="O11" s="23">
        <v>52</v>
      </c>
      <c r="P11" s="23">
        <v>0</v>
      </c>
      <c r="Q11" s="24">
        <f>IF(AND(ISBLANK(N11),ISBLANK(O11)),"",N11+O11)</f>
        <v>156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24776</v>
      </c>
      <c r="B12" s="97"/>
      <c r="C12" s="26" t="s">
        <v>17</v>
      </c>
      <c r="D12" s="27">
        <f>IF(ISNUMBER($G12),SUM(D8:D11),"")</f>
        <v>378</v>
      </c>
      <c r="E12" s="28">
        <f>IF(ISNUMBER($G12),SUM(E8:E11),"")</f>
        <v>172</v>
      </c>
      <c r="F12" s="28">
        <f>IF(ISNUMBER($G12),SUM(F8:F11),"")</f>
        <v>6</v>
      </c>
      <c r="G12" s="29">
        <f>IF(SUM($G8:$G11)+SUM($Q8:$Q11)&gt;0,SUM(G8:G11),"")</f>
        <v>550</v>
      </c>
      <c r="H12" s="27">
        <f>IF(ISNUMBER($G12),SUM(H8:H11),"")</f>
        <v>1</v>
      </c>
      <c r="I12" s="99"/>
      <c r="K12" s="96">
        <v>24361</v>
      </c>
      <c r="L12" s="97"/>
      <c r="M12" s="26" t="s">
        <v>17</v>
      </c>
      <c r="N12" s="27">
        <f>IF(ISNUMBER($G12),SUM(N8:N11),"")</f>
        <v>396</v>
      </c>
      <c r="O12" s="28">
        <f>IF(ISNUMBER($G12),SUM(O8:O11),"")</f>
        <v>194</v>
      </c>
      <c r="P12" s="28">
        <f>IF(ISNUMBER($G12),SUM(P8:P11),"")</f>
        <v>1</v>
      </c>
      <c r="Q12" s="29">
        <f>IF(SUM($G8:$G11)+SUM($Q8:$Q11)&gt;0,SUM(Q8:Q11),"")</f>
        <v>590</v>
      </c>
      <c r="R12" s="27">
        <f>IF(ISNUMBER($G12),SUM(R8:R11),"")</f>
        <v>3</v>
      </c>
      <c r="S12" s="99"/>
    </row>
    <row r="13" spans="1:19" ht="12.95" customHeight="1" x14ac:dyDescent="0.2">
      <c r="A13" s="88" t="s">
        <v>24</v>
      </c>
      <c r="B13" s="89"/>
      <c r="C13" s="10">
        <v>1</v>
      </c>
      <c r="D13" s="11">
        <v>85</v>
      </c>
      <c r="E13" s="12">
        <v>34</v>
      </c>
      <c r="F13" s="12">
        <v>2</v>
      </c>
      <c r="G13" s="13">
        <f>IF(AND(ISBLANK(D13),ISBLANK(E13)),"",D13+E13)</f>
        <v>119</v>
      </c>
      <c r="H13" s="14">
        <f>IF(OR(ISNUMBER($G13),ISNUMBER($Q13)),(SIGN(N($G13)-N($Q13))+1)/2,"")</f>
        <v>0</v>
      </c>
      <c r="I13" s="15"/>
      <c r="K13" s="88" t="s">
        <v>25</v>
      </c>
      <c r="L13" s="89"/>
      <c r="M13" s="10">
        <v>1</v>
      </c>
      <c r="N13" s="11">
        <v>102</v>
      </c>
      <c r="O13" s="12">
        <v>53</v>
      </c>
      <c r="P13" s="12">
        <v>0</v>
      </c>
      <c r="Q13" s="13">
        <f>IF(AND(ISBLANK(N13),ISBLANK(O13)),"",N13+O13)</f>
        <v>155</v>
      </c>
      <c r="R13" s="14">
        <f>IF(ISNUMBER($H13),1-$H13,"")</f>
        <v>1</v>
      </c>
      <c r="S13" s="15"/>
    </row>
    <row r="14" spans="1:19" ht="12.95" customHeight="1" x14ac:dyDescent="0.2">
      <c r="A14" s="90"/>
      <c r="B14" s="91"/>
      <c r="C14" s="16">
        <v>2</v>
      </c>
      <c r="D14" s="17">
        <v>100</v>
      </c>
      <c r="E14" s="18">
        <v>43</v>
      </c>
      <c r="F14" s="18">
        <v>1</v>
      </c>
      <c r="G14" s="19">
        <f>IF(AND(ISBLANK(D14),ISBLANK(E14)),"",D14+E14)</f>
        <v>143</v>
      </c>
      <c r="H14" s="20">
        <f>IF(OR(ISNUMBER($G14),ISNUMBER($Q14)),(SIGN(N($G14)-N($Q14))+1)/2,"")</f>
        <v>0</v>
      </c>
      <c r="I14" s="15"/>
      <c r="K14" s="90"/>
      <c r="L14" s="91"/>
      <c r="M14" s="16">
        <v>2</v>
      </c>
      <c r="N14" s="17">
        <v>83</v>
      </c>
      <c r="O14" s="18">
        <v>67</v>
      </c>
      <c r="P14" s="18">
        <v>0</v>
      </c>
      <c r="Q14" s="19">
        <f>IF(AND(ISBLANK(N14),ISBLANK(O14)),"",N14+O14)</f>
        <v>150</v>
      </c>
      <c r="R14" s="20">
        <f>IF(ISNUMBER($H14),1-$H14,"")</f>
        <v>1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91</v>
      </c>
      <c r="E15" s="18">
        <v>50</v>
      </c>
      <c r="F15" s="18">
        <v>1</v>
      </c>
      <c r="G15" s="19">
        <f>IF(AND(ISBLANK(D15),ISBLANK(E15)),"",D15+E15)</f>
        <v>141</v>
      </c>
      <c r="H15" s="20">
        <f>IF(OR(ISNUMBER($G15),ISNUMBER($Q15)),(SIGN(N($G15)-N($Q15))+1)/2,"")</f>
        <v>0</v>
      </c>
      <c r="I15" s="15"/>
      <c r="K15" s="92" t="s">
        <v>27</v>
      </c>
      <c r="L15" s="93"/>
      <c r="M15" s="16">
        <v>3</v>
      </c>
      <c r="N15" s="17">
        <v>109</v>
      </c>
      <c r="O15" s="18">
        <v>51</v>
      </c>
      <c r="P15" s="18">
        <v>0</v>
      </c>
      <c r="Q15" s="19">
        <f>IF(AND(ISBLANK(N15),ISBLANK(O15)),"",N15+O15)</f>
        <v>160</v>
      </c>
      <c r="R15" s="20">
        <f>IF(ISNUMBER($H15),1-$H15,"")</f>
        <v>1</v>
      </c>
      <c r="S15" s="15"/>
    </row>
    <row r="16" spans="1:19" ht="12.95" customHeight="1" x14ac:dyDescent="0.2">
      <c r="A16" s="94"/>
      <c r="B16" s="95"/>
      <c r="C16" s="21">
        <v>4</v>
      </c>
      <c r="D16" s="22">
        <v>92</v>
      </c>
      <c r="E16" s="23">
        <v>50</v>
      </c>
      <c r="F16" s="23">
        <v>2</v>
      </c>
      <c r="G16" s="24">
        <f>IF(AND(ISBLANK(D16),ISBLANK(E16)),"",D16+E16)</f>
        <v>142</v>
      </c>
      <c r="H16" s="25">
        <f>IF(OR(ISNUMBER($G16),ISNUMBER($Q16)),(SIGN(N($G16)-N($Q16))+1)/2,"")</f>
        <v>1</v>
      </c>
      <c r="I16" s="98">
        <f>IF(ISNUMBER(H17),(SIGN(1000*($H17-$R17)+$G17-$Q17)+1)/2,"")</f>
        <v>0</v>
      </c>
      <c r="K16" s="94"/>
      <c r="L16" s="95"/>
      <c r="M16" s="21">
        <v>4</v>
      </c>
      <c r="N16" s="22">
        <v>102</v>
      </c>
      <c r="O16" s="23">
        <v>26</v>
      </c>
      <c r="P16" s="23">
        <v>5</v>
      </c>
      <c r="Q16" s="24">
        <f>IF(AND(ISBLANK(N16),ISBLANK(O16)),"",N16+O16)</f>
        <v>128</v>
      </c>
      <c r="R16" s="25">
        <f>IF(ISNUMBER($H16),1-$H16,"")</f>
        <v>0</v>
      </c>
      <c r="S16" s="98">
        <f>IF(ISNUMBER($I16),1-$I16,"")</f>
        <v>1</v>
      </c>
    </row>
    <row r="17" spans="1:19" ht="15.95" customHeight="1" x14ac:dyDescent="0.2">
      <c r="A17" s="96">
        <v>24244</v>
      </c>
      <c r="B17" s="97"/>
      <c r="C17" s="26" t="s">
        <v>17</v>
      </c>
      <c r="D17" s="27">
        <f>IF(ISNUMBER($G17),SUM(D13:D16),"")</f>
        <v>368</v>
      </c>
      <c r="E17" s="28">
        <f>IF(ISNUMBER($G17),SUM(E13:E16),"")</f>
        <v>177</v>
      </c>
      <c r="F17" s="28">
        <f>IF(ISNUMBER($G17),SUM(F13:F16),"")</f>
        <v>6</v>
      </c>
      <c r="G17" s="29">
        <f>IF(SUM($G13:$G16)+SUM($Q13:$Q16)&gt;0,SUM(G13:G16),"")</f>
        <v>545</v>
      </c>
      <c r="H17" s="27">
        <f>IF(ISNUMBER($G17),SUM(H13:H16),"")</f>
        <v>1</v>
      </c>
      <c r="I17" s="99"/>
      <c r="K17" s="96">
        <v>25358</v>
      </c>
      <c r="L17" s="97"/>
      <c r="M17" s="26" t="s">
        <v>17</v>
      </c>
      <c r="N17" s="27">
        <f>IF(ISNUMBER($G17),SUM(N13:N16),"")</f>
        <v>396</v>
      </c>
      <c r="O17" s="28">
        <f>IF(ISNUMBER($G17),SUM(O13:O16),"")</f>
        <v>197</v>
      </c>
      <c r="P17" s="28">
        <f>IF(ISNUMBER($G17),SUM(P13:P16),"")</f>
        <v>5</v>
      </c>
      <c r="Q17" s="29">
        <f>IF(SUM($G13:$G16)+SUM($Q13:$Q16)&gt;0,SUM(Q13:Q16),"")</f>
        <v>593</v>
      </c>
      <c r="R17" s="27">
        <f>IF(ISNUMBER($G17),SUM(R13:R16),"")</f>
        <v>3</v>
      </c>
      <c r="S17" s="99"/>
    </row>
    <row r="18" spans="1:19" ht="12.95" customHeight="1" x14ac:dyDescent="0.2">
      <c r="A18" s="88" t="s">
        <v>28</v>
      </c>
      <c r="B18" s="89"/>
      <c r="C18" s="10">
        <v>1</v>
      </c>
      <c r="D18" s="11">
        <v>94</v>
      </c>
      <c r="E18" s="12">
        <v>36</v>
      </c>
      <c r="F18" s="12">
        <v>1</v>
      </c>
      <c r="G18" s="13">
        <f>IF(AND(ISBLANK(D18),ISBLANK(E18)),"",D18+E18)</f>
        <v>130</v>
      </c>
      <c r="H18" s="14">
        <f>IF(OR(ISNUMBER($G18),ISNUMBER($Q18)),(SIGN(N($G18)-N($Q18))+1)/2,"")</f>
        <v>0</v>
      </c>
      <c r="I18" s="15"/>
      <c r="K18" s="88" t="s">
        <v>29</v>
      </c>
      <c r="L18" s="89"/>
      <c r="M18" s="10">
        <v>1</v>
      </c>
      <c r="N18" s="11">
        <v>89</v>
      </c>
      <c r="O18" s="12">
        <v>44</v>
      </c>
      <c r="P18" s="12">
        <v>0</v>
      </c>
      <c r="Q18" s="13">
        <f>IF(AND(ISBLANK(N18),ISBLANK(O18)),"",N18+O18)</f>
        <v>133</v>
      </c>
      <c r="R18" s="14">
        <f>IF(ISNUMBER($H18),1-$H18,"")</f>
        <v>1</v>
      </c>
      <c r="S18" s="15"/>
    </row>
    <row r="19" spans="1:19" ht="12.95" customHeight="1" x14ac:dyDescent="0.2">
      <c r="A19" s="90"/>
      <c r="B19" s="91"/>
      <c r="C19" s="16">
        <v>2</v>
      </c>
      <c r="D19" s="17">
        <v>85</v>
      </c>
      <c r="E19" s="18">
        <v>70</v>
      </c>
      <c r="F19" s="18">
        <v>0</v>
      </c>
      <c r="G19" s="19">
        <f>IF(AND(ISBLANK(D19),ISBLANK(E19)),"",D19+E19)</f>
        <v>155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82</v>
      </c>
      <c r="O19" s="18">
        <v>43</v>
      </c>
      <c r="P19" s="18">
        <v>0</v>
      </c>
      <c r="Q19" s="19">
        <f>IF(AND(ISBLANK(N19),ISBLANK(O19)),"",N19+O19)</f>
        <v>125</v>
      </c>
      <c r="R19" s="20">
        <f>IF(ISNUMBER($H19),1-$H19,"")</f>
        <v>0</v>
      </c>
      <c r="S19" s="15"/>
    </row>
    <row r="20" spans="1:19" ht="12.95" customHeight="1" x14ac:dyDescent="0.2">
      <c r="A20" s="92" t="s">
        <v>30</v>
      </c>
      <c r="B20" s="93"/>
      <c r="C20" s="16">
        <v>3</v>
      </c>
      <c r="D20" s="17">
        <v>88</v>
      </c>
      <c r="E20" s="18">
        <v>53</v>
      </c>
      <c r="F20" s="18">
        <v>1</v>
      </c>
      <c r="G20" s="19">
        <f>IF(AND(ISBLANK(D20),ISBLANK(E20)),"",D20+E20)</f>
        <v>141</v>
      </c>
      <c r="H20" s="20">
        <f>IF(OR(ISNUMBER($G20),ISNUMBER($Q20)),(SIGN(N($G20)-N($Q20))+1)/2,"")</f>
        <v>0</v>
      </c>
      <c r="I20" s="15"/>
      <c r="K20" s="92" t="s">
        <v>31</v>
      </c>
      <c r="L20" s="93"/>
      <c r="M20" s="16">
        <v>3</v>
      </c>
      <c r="N20" s="17">
        <v>88</v>
      </c>
      <c r="O20" s="18">
        <v>61</v>
      </c>
      <c r="P20" s="18">
        <v>0</v>
      </c>
      <c r="Q20" s="19">
        <f>IF(AND(ISBLANK(N20),ISBLANK(O20)),"",N20+O20)</f>
        <v>149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104</v>
      </c>
      <c r="E21" s="23">
        <v>51</v>
      </c>
      <c r="F21" s="23">
        <v>0</v>
      </c>
      <c r="G21" s="24">
        <f>IF(AND(ISBLANK(D21),ISBLANK(E21)),"",D21+E21)</f>
        <v>155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95</v>
      </c>
      <c r="O21" s="23">
        <v>40</v>
      </c>
      <c r="P21" s="23">
        <v>1</v>
      </c>
      <c r="Q21" s="24">
        <f>IF(AND(ISBLANK(N21),ISBLANK(O21)),"",N21+O21)</f>
        <v>135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22495</v>
      </c>
      <c r="B22" s="97"/>
      <c r="C22" s="26" t="s">
        <v>17</v>
      </c>
      <c r="D22" s="27">
        <f>IF(ISNUMBER($G22),SUM(D18:D21),"")</f>
        <v>371</v>
      </c>
      <c r="E22" s="28">
        <f>IF(ISNUMBER($G22),SUM(E18:E21),"")</f>
        <v>210</v>
      </c>
      <c r="F22" s="28">
        <f>IF(ISNUMBER($G22),SUM(F18:F21),"")</f>
        <v>2</v>
      </c>
      <c r="G22" s="29">
        <f>IF(SUM($G18:$G21)+SUM($Q18:$Q21)&gt;0,SUM(G18:G21),"")</f>
        <v>581</v>
      </c>
      <c r="H22" s="27">
        <f>IF(ISNUMBER($G22),SUM(H18:H21),"")</f>
        <v>2</v>
      </c>
      <c r="I22" s="99"/>
      <c r="K22" s="96">
        <v>24321</v>
      </c>
      <c r="L22" s="97"/>
      <c r="M22" s="26" t="s">
        <v>17</v>
      </c>
      <c r="N22" s="27">
        <f>IF(ISNUMBER($G22),SUM(N18:N21),"")</f>
        <v>354</v>
      </c>
      <c r="O22" s="28">
        <f>IF(ISNUMBER($G22),SUM(O18:O21),"")</f>
        <v>188</v>
      </c>
      <c r="P22" s="28">
        <f>IF(ISNUMBER($G22),SUM(P18:P21),"")</f>
        <v>1</v>
      </c>
      <c r="Q22" s="29">
        <f>IF(SUM($G18:$G21)+SUM($Q18:$Q21)&gt;0,SUM(Q18:Q21),"")</f>
        <v>542</v>
      </c>
      <c r="R22" s="27">
        <f>IF(ISNUMBER($G22),SUM(R18:R21),"")</f>
        <v>2</v>
      </c>
      <c r="S22" s="99"/>
    </row>
    <row r="23" spans="1:19" ht="12.95" customHeight="1" x14ac:dyDescent="0.2">
      <c r="A23" s="88" t="s">
        <v>32</v>
      </c>
      <c r="B23" s="89"/>
      <c r="C23" s="10">
        <v>1</v>
      </c>
      <c r="D23" s="11">
        <v>96</v>
      </c>
      <c r="E23" s="12">
        <v>50</v>
      </c>
      <c r="F23" s="12">
        <v>1</v>
      </c>
      <c r="G23" s="13">
        <f>IF(AND(ISBLANK(D23),ISBLANK(E23)),"",D23+E23)</f>
        <v>146</v>
      </c>
      <c r="H23" s="14">
        <f>IF(OR(ISNUMBER($G23),ISNUMBER($Q23)),(SIGN(N($G23)-N($Q23))+1)/2,"")</f>
        <v>1</v>
      </c>
      <c r="I23" s="15"/>
      <c r="K23" s="88" t="s">
        <v>25</v>
      </c>
      <c r="L23" s="89"/>
      <c r="M23" s="10">
        <v>1</v>
      </c>
      <c r="N23" s="11">
        <v>85</v>
      </c>
      <c r="O23" s="12">
        <v>59</v>
      </c>
      <c r="P23" s="12">
        <v>0</v>
      </c>
      <c r="Q23" s="13">
        <f>IF(AND(ISBLANK(N23),ISBLANK(O23)),"",N23+O23)</f>
        <v>144</v>
      </c>
      <c r="R23" s="14">
        <f>IF(ISNUMBER($H23),1-$H23,"")</f>
        <v>0</v>
      </c>
      <c r="S23" s="15"/>
    </row>
    <row r="24" spans="1:19" ht="12.95" customHeight="1" x14ac:dyDescent="0.2">
      <c r="A24" s="90"/>
      <c r="B24" s="91"/>
      <c r="C24" s="16">
        <v>2</v>
      </c>
      <c r="D24" s="17">
        <v>92</v>
      </c>
      <c r="E24" s="18">
        <v>35</v>
      </c>
      <c r="F24" s="18">
        <v>3</v>
      </c>
      <c r="G24" s="19">
        <f>IF(AND(ISBLANK(D24),ISBLANK(E24)),"",D24+E24)</f>
        <v>127</v>
      </c>
      <c r="H24" s="20">
        <f>IF(OR(ISNUMBER($G24),ISNUMBER($Q24)),(SIGN(N($G24)-N($Q24))+1)/2,"")</f>
        <v>0</v>
      </c>
      <c r="I24" s="15"/>
      <c r="K24" s="90"/>
      <c r="L24" s="91"/>
      <c r="M24" s="16">
        <v>2</v>
      </c>
      <c r="N24" s="17">
        <v>93</v>
      </c>
      <c r="O24" s="18">
        <v>52</v>
      </c>
      <c r="P24" s="18">
        <v>2</v>
      </c>
      <c r="Q24" s="19">
        <f>IF(AND(ISBLANK(N24),ISBLANK(O24)),"",N24+O24)</f>
        <v>145</v>
      </c>
      <c r="R24" s="20">
        <f>IF(ISNUMBER($H24),1-$H24,"")</f>
        <v>1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88</v>
      </c>
      <c r="E25" s="18">
        <v>45</v>
      </c>
      <c r="F25" s="18">
        <v>1</v>
      </c>
      <c r="G25" s="19">
        <f>IF(AND(ISBLANK(D25),ISBLANK(E25)),"",D25+E25)</f>
        <v>133</v>
      </c>
      <c r="H25" s="20">
        <f>IF(OR(ISNUMBER($G25),ISNUMBER($Q25)),(SIGN(N($G25)-N($Q25))+1)/2,"")</f>
        <v>0</v>
      </c>
      <c r="I25" s="15"/>
      <c r="K25" s="92" t="s">
        <v>34</v>
      </c>
      <c r="L25" s="93"/>
      <c r="M25" s="16">
        <v>3</v>
      </c>
      <c r="N25" s="17">
        <v>92</v>
      </c>
      <c r="O25" s="18">
        <v>61</v>
      </c>
      <c r="P25" s="18">
        <v>0</v>
      </c>
      <c r="Q25" s="19">
        <f>IF(AND(ISBLANK(N25),ISBLANK(O25)),"",N25+O25)</f>
        <v>153</v>
      </c>
      <c r="R25" s="20">
        <f>IF(ISNUMBER($H25),1-$H25,"")</f>
        <v>1</v>
      </c>
      <c r="S25" s="15"/>
    </row>
    <row r="26" spans="1:19" ht="12.95" customHeight="1" x14ac:dyDescent="0.2">
      <c r="A26" s="94"/>
      <c r="B26" s="95"/>
      <c r="C26" s="21">
        <v>4</v>
      </c>
      <c r="D26" s="22">
        <v>82</v>
      </c>
      <c r="E26" s="23">
        <v>26</v>
      </c>
      <c r="F26" s="23">
        <v>6</v>
      </c>
      <c r="G26" s="24">
        <f>IF(AND(ISBLANK(D26),ISBLANK(E26)),"",D26+E26)</f>
        <v>108</v>
      </c>
      <c r="H26" s="25">
        <f>IF(OR(ISNUMBER($G26),ISNUMBER($Q26)),(SIGN(N($G26)-N($Q26))+1)/2,"")</f>
        <v>0</v>
      </c>
      <c r="I26" s="98">
        <f>IF(ISNUMBER(H27),(SIGN(1000*($H27-$R27)+$G27-$Q27)+1)/2,"")</f>
        <v>0</v>
      </c>
      <c r="K26" s="94"/>
      <c r="L26" s="95"/>
      <c r="M26" s="21">
        <v>4</v>
      </c>
      <c r="N26" s="22">
        <v>95</v>
      </c>
      <c r="O26" s="23">
        <v>40</v>
      </c>
      <c r="P26" s="23">
        <v>1</v>
      </c>
      <c r="Q26" s="24">
        <f>IF(AND(ISBLANK(N26),ISBLANK(O26)),"",N26+O26)</f>
        <v>135</v>
      </c>
      <c r="R26" s="25">
        <f>IF(ISNUMBER($H26),1-$H26,"")</f>
        <v>1</v>
      </c>
      <c r="S26" s="98">
        <f>IF(ISNUMBER($I26),1-$I26,"")</f>
        <v>1</v>
      </c>
    </row>
    <row r="27" spans="1:19" ht="15.95" customHeight="1" x14ac:dyDescent="0.2">
      <c r="A27" s="96">
        <v>25374</v>
      </c>
      <c r="B27" s="97"/>
      <c r="C27" s="26" t="s">
        <v>17</v>
      </c>
      <c r="D27" s="27">
        <f>IF(ISNUMBER($G27),SUM(D23:D26),"")</f>
        <v>358</v>
      </c>
      <c r="E27" s="28">
        <f>IF(ISNUMBER($G27),SUM(E23:E26),"")</f>
        <v>156</v>
      </c>
      <c r="F27" s="28">
        <f>IF(ISNUMBER($G27),SUM(F23:F26),"")</f>
        <v>11</v>
      </c>
      <c r="G27" s="29">
        <f>IF(SUM($G23:$G26)+SUM($Q23:$Q26)&gt;0,SUM(G23:G26),"")</f>
        <v>514</v>
      </c>
      <c r="H27" s="27">
        <f>IF(ISNUMBER($G27),SUM(H23:H26),"")</f>
        <v>1</v>
      </c>
      <c r="I27" s="99"/>
      <c r="K27" s="96">
        <v>24825</v>
      </c>
      <c r="L27" s="97"/>
      <c r="M27" s="26" t="s">
        <v>17</v>
      </c>
      <c r="N27" s="27">
        <f>IF(ISNUMBER($G27),SUM(N23:N26),"")</f>
        <v>365</v>
      </c>
      <c r="O27" s="28">
        <f>IF(ISNUMBER($G27),SUM(O23:O26),"")</f>
        <v>212</v>
      </c>
      <c r="P27" s="28">
        <f>IF(ISNUMBER($G27),SUM(P23:P26),"")</f>
        <v>3</v>
      </c>
      <c r="Q27" s="29">
        <f>IF(SUM($G23:$G26)+SUM($Q23:$Q26)&gt;0,SUM(Q23:Q26),"")</f>
        <v>577</v>
      </c>
      <c r="R27" s="27">
        <f>IF(ISNUMBER($G27),SUM(R23:R26),"")</f>
        <v>3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94</v>
      </c>
      <c r="E28" s="12">
        <v>45</v>
      </c>
      <c r="F28" s="12">
        <v>1</v>
      </c>
      <c r="G28" s="13">
        <f>IF(AND(ISBLANK(D28),ISBLANK(E28)),"",D28+E28)</f>
        <v>139</v>
      </c>
      <c r="H28" s="14">
        <f>IF(OR(ISNUMBER($G28),ISNUMBER($Q28)),(SIGN(N($G28)-N($Q28))+1)/2,"")</f>
        <v>1</v>
      </c>
      <c r="I28" s="15"/>
      <c r="K28" s="88" t="s">
        <v>36</v>
      </c>
      <c r="L28" s="89"/>
      <c r="M28" s="10">
        <v>1</v>
      </c>
      <c r="N28" s="11">
        <v>88</v>
      </c>
      <c r="O28" s="12">
        <v>35</v>
      </c>
      <c r="P28" s="12">
        <v>2</v>
      </c>
      <c r="Q28" s="13">
        <f>IF(AND(ISBLANK(N28),ISBLANK(O28)),"",N28+O28)</f>
        <v>123</v>
      </c>
      <c r="R28" s="14">
        <f>IF(ISNUMBER($H28),1-$H28,"")</f>
        <v>0</v>
      </c>
      <c r="S28" s="15"/>
    </row>
    <row r="29" spans="1:19" ht="12.95" customHeight="1" x14ac:dyDescent="0.2">
      <c r="A29" s="90"/>
      <c r="B29" s="91"/>
      <c r="C29" s="16">
        <v>2</v>
      </c>
      <c r="D29" s="17">
        <v>87</v>
      </c>
      <c r="E29" s="18">
        <v>53</v>
      </c>
      <c r="F29" s="18">
        <v>1</v>
      </c>
      <c r="G29" s="19">
        <f>IF(AND(ISBLANK(D29),ISBLANK(E29)),"",D29+E29)</f>
        <v>140</v>
      </c>
      <c r="H29" s="20">
        <f>IF(OR(ISNUMBER($G29),ISNUMBER($Q29)),(SIGN(N($G29)-N($Q29))+1)/2,"")</f>
        <v>1</v>
      </c>
      <c r="I29" s="15"/>
      <c r="K29" s="90"/>
      <c r="L29" s="91"/>
      <c r="M29" s="16">
        <v>2</v>
      </c>
      <c r="N29" s="17">
        <v>92</v>
      </c>
      <c r="O29" s="18">
        <v>45</v>
      </c>
      <c r="P29" s="18">
        <v>0</v>
      </c>
      <c r="Q29" s="19">
        <f>IF(AND(ISBLANK(N29),ISBLANK(O29)),"",N29+O29)</f>
        <v>137</v>
      </c>
      <c r="R29" s="20">
        <f>IF(ISNUMBER($H29),1-$H29,"")</f>
        <v>0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93</v>
      </c>
      <c r="E30" s="18">
        <v>34</v>
      </c>
      <c r="F30" s="18">
        <v>2</v>
      </c>
      <c r="G30" s="19">
        <f>IF(AND(ISBLANK(D30),ISBLANK(E30)),"",D30+E30)</f>
        <v>127</v>
      </c>
      <c r="H30" s="20">
        <f>IF(OR(ISNUMBER($G30),ISNUMBER($Q30)),(SIGN(N($G30)-N($Q30))+1)/2,"")</f>
        <v>0</v>
      </c>
      <c r="I30" s="15"/>
      <c r="K30" s="92" t="s">
        <v>38</v>
      </c>
      <c r="L30" s="93"/>
      <c r="M30" s="16">
        <v>3</v>
      </c>
      <c r="N30" s="17">
        <v>101</v>
      </c>
      <c r="O30" s="18">
        <v>36</v>
      </c>
      <c r="P30" s="18">
        <v>1</v>
      </c>
      <c r="Q30" s="19">
        <f>IF(AND(ISBLANK(N30),ISBLANK(O30)),"",N30+O30)</f>
        <v>137</v>
      </c>
      <c r="R30" s="20">
        <f>IF(ISNUMBER($H30),1-$H30,"")</f>
        <v>1</v>
      </c>
      <c r="S30" s="15"/>
    </row>
    <row r="31" spans="1:19" ht="12.95" customHeight="1" x14ac:dyDescent="0.2">
      <c r="A31" s="94"/>
      <c r="B31" s="95"/>
      <c r="C31" s="21">
        <v>4</v>
      </c>
      <c r="D31" s="22">
        <v>97</v>
      </c>
      <c r="E31" s="23">
        <v>43</v>
      </c>
      <c r="F31" s="23">
        <v>2</v>
      </c>
      <c r="G31" s="24">
        <f>IF(AND(ISBLANK(D31),ISBLANK(E31)),"",D31+E31)</f>
        <v>140</v>
      </c>
      <c r="H31" s="25">
        <f>IF(OR(ISNUMBER($G31),ISNUMBER($Q31)),(SIGN(N($G31)-N($Q31))+1)/2,"")</f>
        <v>1</v>
      </c>
      <c r="I31" s="98">
        <f>IF(ISNUMBER(H32),(SIGN(1000*($H32-$R32)+$G32-$Q32)+1)/2,"")</f>
        <v>1</v>
      </c>
      <c r="K31" s="94"/>
      <c r="L31" s="95"/>
      <c r="M31" s="21">
        <v>4</v>
      </c>
      <c r="N31" s="22">
        <v>93</v>
      </c>
      <c r="O31" s="23">
        <v>34</v>
      </c>
      <c r="P31" s="23">
        <v>2</v>
      </c>
      <c r="Q31" s="24">
        <f>IF(AND(ISBLANK(N31),ISBLANK(O31)),"",N31+O31)</f>
        <v>127</v>
      </c>
      <c r="R31" s="25">
        <f>IF(ISNUMBER($H31),1-$H31,"")</f>
        <v>0</v>
      </c>
      <c r="S31" s="98">
        <f>IF(ISNUMBER($I31),1-$I31,"")</f>
        <v>0</v>
      </c>
    </row>
    <row r="32" spans="1:19" ht="15.95" customHeight="1" x14ac:dyDescent="0.2">
      <c r="A32" s="96">
        <v>15465</v>
      </c>
      <c r="B32" s="97"/>
      <c r="C32" s="26" t="s">
        <v>17</v>
      </c>
      <c r="D32" s="27">
        <f>IF(ISNUMBER($G32),SUM(D28:D31),"")</f>
        <v>371</v>
      </c>
      <c r="E32" s="28">
        <f>IF(ISNUMBER($G32),SUM(E28:E31),"")</f>
        <v>175</v>
      </c>
      <c r="F32" s="28">
        <f>IF(ISNUMBER($G32),SUM(F28:F31),"")</f>
        <v>6</v>
      </c>
      <c r="G32" s="29">
        <f>IF(SUM($G28:$G31)+SUM($Q28:$Q31)&gt;0,SUM(G28:G31),"")</f>
        <v>546</v>
      </c>
      <c r="H32" s="27">
        <f>IF(ISNUMBER($G32),SUM(H28:H31),"")</f>
        <v>3</v>
      </c>
      <c r="I32" s="99"/>
      <c r="K32" s="96">
        <v>21802</v>
      </c>
      <c r="L32" s="97"/>
      <c r="M32" s="26" t="s">
        <v>17</v>
      </c>
      <c r="N32" s="27">
        <f>IF(ISNUMBER($G32),SUM(N28:N31),"")</f>
        <v>374</v>
      </c>
      <c r="O32" s="28">
        <f>IF(ISNUMBER($G32),SUM(O28:O31),"")</f>
        <v>150</v>
      </c>
      <c r="P32" s="28">
        <f>IF(ISNUMBER($G32),SUM(P28:P31),"")</f>
        <v>5</v>
      </c>
      <c r="Q32" s="29">
        <f>IF(SUM($G28:$G31)+SUM($Q28:$Q31)&gt;0,SUM(Q28:Q31),"")</f>
        <v>524</v>
      </c>
      <c r="R32" s="27">
        <f>IF(ISNUMBER($G32),SUM(R28:R31),"")</f>
        <v>1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76</v>
      </c>
      <c r="E33" s="12">
        <v>26</v>
      </c>
      <c r="F33" s="12">
        <v>5</v>
      </c>
      <c r="G33" s="13">
        <f>IF(AND(ISBLANK(D33),ISBLANK(E33)),"",D33+E33)</f>
        <v>102</v>
      </c>
      <c r="H33" s="14">
        <f>IF(OR(ISNUMBER($G33),ISNUMBER($Q33)),(SIGN(N($G33)-N($Q33))+1)/2,"")</f>
        <v>0</v>
      </c>
      <c r="I33" s="15"/>
      <c r="K33" s="88" t="s">
        <v>40</v>
      </c>
      <c r="L33" s="89"/>
      <c r="M33" s="10">
        <v>1</v>
      </c>
      <c r="N33" s="11">
        <v>90</v>
      </c>
      <c r="O33" s="12">
        <v>33</v>
      </c>
      <c r="P33" s="12">
        <v>3</v>
      </c>
      <c r="Q33" s="13">
        <f>IF(AND(ISBLANK(N33),ISBLANK(O33)),"",N33+O33)</f>
        <v>123</v>
      </c>
      <c r="R33" s="14">
        <f>IF(ISNUMBER($H33),1-$H33,"")</f>
        <v>1</v>
      </c>
      <c r="S33" s="15"/>
    </row>
    <row r="34" spans="1:19" ht="12.95" customHeight="1" x14ac:dyDescent="0.2">
      <c r="A34" s="90"/>
      <c r="B34" s="91"/>
      <c r="C34" s="16">
        <v>2</v>
      </c>
      <c r="D34" s="17">
        <v>90</v>
      </c>
      <c r="E34" s="18">
        <v>36</v>
      </c>
      <c r="F34" s="18">
        <v>0</v>
      </c>
      <c r="G34" s="19">
        <f>IF(AND(ISBLANK(D34),ISBLANK(E34)),"",D34+E34)</f>
        <v>126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80</v>
      </c>
      <c r="O34" s="18">
        <v>50</v>
      </c>
      <c r="P34" s="18">
        <v>0</v>
      </c>
      <c r="Q34" s="19">
        <f>IF(AND(ISBLANK(N34),ISBLANK(O34)),"",N34+O34)</f>
        <v>130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87</v>
      </c>
      <c r="E35" s="18">
        <v>20</v>
      </c>
      <c r="F35" s="18">
        <v>7</v>
      </c>
      <c r="G35" s="19">
        <f>IF(AND(ISBLANK(D35),ISBLANK(E35)),"",D35+E35)</f>
        <v>107</v>
      </c>
      <c r="H35" s="20">
        <f>IF(OR(ISNUMBER($G35),ISNUMBER($Q35)),(SIGN(N($G35)-N($Q35))+1)/2,"")</f>
        <v>0</v>
      </c>
      <c r="I35" s="15"/>
      <c r="K35" s="92" t="s">
        <v>42</v>
      </c>
      <c r="L35" s="93"/>
      <c r="M35" s="16">
        <v>3</v>
      </c>
      <c r="N35" s="17">
        <v>92</v>
      </c>
      <c r="O35" s="18">
        <v>33</v>
      </c>
      <c r="P35" s="18">
        <v>3</v>
      </c>
      <c r="Q35" s="19">
        <f>IF(AND(ISBLANK(N35),ISBLANK(O35)),"",N35+O35)</f>
        <v>125</v>
      </c>
      <c r="R35" s="20">
        <f>IF(ISNUMBER($H35),1-$H35,"")</f>
        <v>1</v>
      </c>
      <c r="S35" s="15"/>
    </row>
    <row r="36" spans="1:19" ht="12.95" customHeight="1" x14ac:dyDescent="0.2">
      <c r="A36" s="94"/>
      <c r="B36" s="95"/>
      <c r="C36" s="21">
        <v>4</v>
      </c>
      <c r="D36" s="22">
        <v>82</v>
      </c>
      <c r="E36" s="23">
        <v>27</v>
      </c>
      <c r="F36" s="23">
        <v>4</v>
      </c>
      <c r="G36" s="24">
        <f>IF(AND(ISBLANK(D36),ISBLANK(E36)),"",D36+E36)</f>
        <v>109</v>
      </c>
      <c r="H36" s="25">
        <f>IF(OR(ISNUMBER($G36),ISNUMBER($Q36)),(SIGN(N($G36)-N($Q36))+1)/2,"")</f>
        <v>0</v>
      </c>
      <c r="I36" s="98">
        <f>IF(ISNUMBER(H37),(SIGN(1000*($H37-$R37)+$G37-$Q37)+1)/2,"")</f>
        <v>0</v>
      </c>
      <c r="K36" s="94"/>
      <c r="L36" s="95"/>
      <c r="M36" s="21">
        <v>4</v>
      </c>
      <c r="N36" s="22">
        <v>98</v>
      </c>
      <c r="O36" s="23">
        <v>35</v>
      </c>
      <c r="P36" s="23">
        <v>3</v>
      </c>
      <c r="Q36" s="24">
        <f>IF(AND(ISBLANK(N36),ISBLANK(O36)),"",N36+O36)</f>
        <v>133</v>
      </c>
      <c r="R36" s="25">
        <f>IF(ISNUMBER($H36),1-$H36,"")</f>
        <v>1</v>
      </c>
      <c r="S36" s="98">
        <f>IF(ISNUMBER($I36),1-$I36,"")</f>
        <v>1</v>
      </c>
    </row>
    <row r="37" spans="1:19" ht="15.95" customHeight="1" x14ac:dyDescent="0.2">
      <c r="A37" s="96">
        <v>17673</v>
      </c>
      <c r="B37" s="97"/>
      <c r="C37" s="26" t="s">
        <v>17</v>
      </c>
      <c r="D37" s="27">
        <f>IF(ISNUMBER($G37),SUM(D33:D36),"")</f>
        <v>335</v>
      </c>
      <c r="E37" s="28">
        <f>IF(ISNUMBER($G37),SUM(E33:E36),"")</f>
        <v>109</v>
      </c>
      <c r="F37" s="28">
        <f>IF(ISNUMBER($G37),SUM(F33:F36),"")</f>
        <v>16</v>
      </c>
      <c r="G37" s="29">
        <f>IF(SUM($G33:$G36)+SUM($Q33:$Q36)&gt;0,SUM(G33:G36),"")</f>
        <v>444</v>
      </c>
      <c r="H37" s="27">
        <f>IF(ISNUMBER($G37),SUM(H33:H36),"")</f>
        <v>0</v>
      </c>
      <c r="I37" s="99"/>
      <c r="K37" s="96">
        <v>20866</v>
      </c>
      <c r="L37" s="97"/>
      <c r="M37" s="26" t="s">
        <v>17</v>
      </c>
      <c r="N37" s="27">
        <f>IF(ISNUMBER($G37),SUM(N33:N36),"")</f>
        <v>360</v>
      </c>
      <c r="O37" s="28">
        <f>IF(ISNUMBER($G37),SUM(O33:O36),"")</f>
        <v>151</v>
      </c>
      <c r="P37" s="28">
        <f>IF(ISNUMBER($G37),SUM(P33:P36),"")</f>
        <v>9</v>
      </c>
      <c r="Q37" s="29">
        <f>IF(SUM($G33:$G36)+SUM($Q33:$Q36)&gt;0,SUM(Q33:Q36),"")</f>
        <v>511</v>
      </c>
      <c r="R37" s="27">
        <f>IF(ISNUMBER($G37),SUM(R33:R36),"")</f>
        <v>4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43</v>
      </c>
      <c r="D39" s="33">
        <f>IF(ISNUMBER($G39),SUM(D12,D17,D22,D27,D32,D37),"")</f>
        <v>2181</v>
      </c>
      <c r="E39" s="34">
        <f>IF(ISNUMBER($G39),SUM(E12,E17,E22,E27,E32,E37),"")</f>
        <v>999</v>
      </c>
      <c r="F39" s="34">
        <f>IF(ISNUMBER($G39),SUM(F12,F17,F22,F27,F32,F37),"")</f>
        <v>47</v>
      </c>
      <c r="G39" s="35">
        <f>IF(SUM($G$8:$G$37)+SUM($Q$8:$Q$37)&gt;0,SUM(G12,G17,G22,G27,G32,G37),"")</f>
        <v>3180</v>
      </c>
      <c r="H39" s="36">
        <f>IF(SUM($G$8:$G$37)+SUM($Q$8:$Q$37)&gt;0,SUM(H12,H17,H22,H27,H32,H37),"")</f>
        <v>8</v>
      </c>
      <c r="I39" s="37">
        <f>IF(ISNUMBER($G39),(SIGN($G39-$Q39)+1)/IF(COUNT(I$11,I$16,I$21,I$26,I$31,I$36)&gt;3,1,2),"")</f>
        <v>0</v>
      </c>
      <c r="K39" s="30"/>
      <c r="L39" s="31"/>
      <c r="M39" s="32" t="s">
        <v>43</v>
      </c>
      <c r="N39" s="33">
        <f>IF(ISNUMBER($G39),SUM(N12,N17,N22,N27,N32,N37),"")</f>
        <v>2245</v>
      </c>
      <c r="O39" s="34">
        <f>IF(ISNUMBER($G39),SUM(O12,O17,O22,O27,O32,O37),"")</f>
        <v>1092</v>
      </c>
      <c r="P39" s="34">
        <f>IF(ISNUMBER($G39),SUM(P12,P17,P22,P27,P32,P37),"")</f>
        <v>24</v>
      </c>
      <c r="Q39" s="35">
        <f>IF(SUM($G$8:$G$37)+SUM($Q$8:$Q$37)&gt;0,SUM(Q12,Q17,Q22,Q27,Q32,Q37),"")</f>
        <v>3337</v>
      </c>
      <c r="R39" s="36">
        <f>IF(SUM($G$8:$G$37)+SUM($Q$8:$Q$37)&gt;0,SUM(R12,R17,R22,R27,R32,R37),"")</f>
        <v>16</v>
      </c>
      <c r="S39" s="37">
        <f>IF(ISNUMBER($I39),IF(COUNT(S$11,S$16,S$21,S$26,S$31,S$36)&gt;3,2,1)-$I39,"")</f>
        <v>2</v>
      </c>
    </row>
    <row r="40" spans="1:19" ht="5.0999999999999996" customHeight="1" x14ac:dyDescent="0.2"/>
    <row r="41" spans="1:19" ht="18" customHeight="1" x14ac:dyDescent="0.2">
      <c r="A41" s="38"/>
      <c r="B41" s="39" t="s">
        <v>44</v>
      </c>
      <c r="C41" s="71" t="s">
        <v>45</v>
      </c>
      <c r="D41" s="71"/>
      <c r="E41" s="71"/>
      <c r="G41" s="77" t="s">
        <v>46</v>
      </c>
      <c r="H41" s="77"/>
      <c r="I41" s="40">
        <f>IF(ISNUMBER(I$39),SUM(I11,I16,I21,I26,I31,I36,I39),"")</f>
        <v>2</v>
      </c>
      <c r="K41" s="38"/>
      <c r="L41" s="39" t="s">
        <v>44</v>
      </c>
      <c r="M41" s="71" t="s">
        <v>47</v>
      </c>
      <c r="N41" s="71"/>
      <c r="O41" s="71"/>
      <c r="Q41" s="77" t="s">
        <v>46</v>
      </c>
      <c r="R41" s="77"/>
      <c r="S41" s="40">
        <f>IF(ISNUMBER(S$39),SUM(S11,S16,S21,S26,S31,S36,S39),"")</f>
        <v>6</v>
      </c>
    </row>
    <row r="42" spans="1:19" ht="18" customHeight="1" x14ac:dyDescent="0.2">
      <c r="A42" s="38"/>
      <c r="B42" s="39" t="s">
        <v>48</v>
      </c>
      <c r="C42" s="76"/>
      <c r="D42" s="76"/>
      <c r="E42" s="76"/>
      <c r="G42" s="41"/>
      <c r="H42" s="41"/>
      <c r="I42" s="41"/>
      <c r="K42" s="38"/>
      <c r="L42" s="39" t="s">
        <v>48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49</v>
      </c>
      <c r="B43" s="39" t="s">
        <v>50</v>
      </c>
      <c r="C43" s="74" t="s">
        <v>51</v>
      </c>
      <c r="D43" s="74"/>
      <c r="E43" s="74"/>
      <c r="F43" s="74"/>
      <c r="G43" s="74"/>
      <c r="H43" s="74"/>
      <c r="I43" s="39"/>
      <c r="J43" s="39"/>
      <c r="K43" s="39" t="s">
        <v>52</v>
      </c>
      <c r="L43" s="74" t="s">
        <v>53</v>
      </c>
      <c r="M43" s="74"/>
      <c r="O43" s="39" t="s">
        <v>48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SKK Rokycany – TJ Centropen Dačice</v>
      </c>
    </row>
    <row r="46" spans="1:19" ht="20.100000000000001" customHeight="1" x14ac:dyDescent="0.2">
      <c r="B46" s="2" t="s">
        <v>54</v>
      </c>
      <c r="C46" s="86" t="s">
        <v>55</v>
      </c>
      <c r="D46" s="86"/>
      <c r="I46" s="2" t="s">
        <v>56</v>
      </c>
      <c r="J46" s="86">
        <v>0</v>
      </c>
      <c r="K46" s="86"/>
    </row>
    <row r="47" spans="1:19" ht="20.100000000000001" customHeight="1" x14ac:dyDescent="0.2">
      <c r="B47" s="2" t="s">
        <v>57</v>
      </c>
      <c r="C47" s="87" t="s">
        <v>58</v>
      </c>
      <c r="D47" s="87"/>
      <c r="I47" s="2" t="s">
        <v>59</v>
      </c>
      <c r="J47" s="87">
        <v>15</v>
      </c>
      <c r="K47" s="87"/>
      <c r="P47" s="2" t="s">
        <v>60</v>
      </c>
      <c r="Q47" s="85" t="s">
        <v>61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62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7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64</v>
      </c>
      <c r="C55" s="50"/>
      <c r="D55" s="51"/>
      <c r="E55" s="49" t="s">
        <v>65</v>
      </c>
      <c r="F55" s="50"/>
      <c r="G55" s="50"/>
      <c r="H55" s="50"/>
      <c r="I55" s="51"/>
      <c r="J55" s="44"/>
      <c r="K55" s="52"/>
      <c r="L55" s="49" t="s">
        <v>64</v>
      </c>
      <c r="M55" s="50"/>
      <c r="N55" s="51"/>
      <c r="O55" s="49" t="s">
        <v>65</v>
      </c>
      <c r="P55" s="50"/>
      <c r="Q55" s="50"/>
      <c r="R55" s="50"/>
      <c r="S55" s="53"/>
    </row>
    <row r="56" spans="1:19" ht="21" customHeight="1" x14ac:dyDescent="0.2">
      <c r="A56" s="54" t="s">
        <v>66</v>
      </c>
      <c r="B56" s="55" t="s">
        <v>67</v>
      </c>
      <c r="C56" s="56"/>
      <c r="D56" s="57" t="s">
        <v>68</v>
      </c>
      <c r="E56" s="55" t="s">
        <v>67</v>
      </c>
      <c r="F56" s="58"/>
      <c r="G56" s="58"/>
      <c r="H56" s="59"/>
      <c r="I56" s="57" t="s">
        <v>68</v>
      </c>
      <c r="J56" s="44"/>
      <c r="K56" s="60" t="s">
        <v>66</v>
      </c>
      <c r="L56" s="55" t="s">
        <v>67</v>
      </c>
      <c r="M56" s="56"/>
      <c r="N56" s="57" t="s">
        <v>68</v>
      </c>
      <c r="O56" s="55" t="s">
        <v>67</v>
      </c>
      <c r="P56" s="58"/>
      <c r="Q56" s="58"/>
      <c r="R56" s="59"/>
      <c r="S56" s="61" t="s">
        <v>68</v>
      </c>
    </row>
    <row r="57" spans="1:19" ht="21" customHeight="1" x14ac:dyDescent="0.2">
      <c r="A57" s="62">
        <v>61</v>
      </c>
      <c r="B57" s="72" t="s">
        <v>69</v>
      </c>
      <c r="C57" s="73"/>
      <c r="D57" s="63">
        <v>22865</v>
      </c>
      <c r="E57" s="72" t="s">
        <v>70</v>
      </c>
      <c r="F57" s="75"/>
      <c r="G57" s="75"/>
      <c r="H57" s="73"/>
      <c r="I57" s="63">
        <v>17673</v>
      </c>
      <c r="J57" s="44"/>
      <c r="K57" s="64">
        <v>72</v>
      </c>
      <c r="L57" s="72" t="s">
        <v>71</v>
      </c>
      <c r="M57" s="73"/>
      <c r="N57" s="63">
        <v>25987</v>
      </c>
      <c r="O57" s="72" t="s">
        <v>72</v>
      </c>
      <c r="P57" s="75"/>
      <c r="Q57" s="75"/>
      <c r="R57" s="73"/>
      <c r="S57" s="65">
        <v>20866</v>
      </c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73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74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75</v>
      </c>
      <c r="C66" s="78" t="s">
        <v>76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