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xr:revisionPtr revIDLastSave="0" documentId="13_ncr:1000001_{F79E304C-B3AC-364D-B7B0-E84EFBB2C9C7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Zápis o utkání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1" l="1"/>
  <c r="G8" i="1"/>
  <c r="G9" i="1"/>
  <c r="G10" i="1"/>
  <c r="G11" i="1"/>
  <c r="Q8" i="1"/>
  <c r="Q9" i="1"/>
  <c r="Q10" i="1"/>
  <c r="Q11" i="1"/>
  <c r="G12" i="1"/>
  <c r="G13" i="1"/>
  <c r="G14" i="1"/>
  <c r="G15" i="1"/>
  <c r="G16" i="1"/>
  <c r="Q13" i="1"/>
  <c r="Q14" i="1"/>
  <c r="Q15" i="1"/>
  <c r="Q16" i="1"/>
  <c r="G17" i="1"/>
  <c r="G18" i="1"/>
  <c r="G19" i="1"/>
  <c r="G20" i="1"/>
  <c r="G21" i="1"/>
  <c r="Q18" i="1"/>
  <c r="Q19" i="1"/>
  <c r="Q20" i="1"/>
  <c r="Q21" i="1"/>
  <c r="G22" i="1"/>
  <c r="G23" i="1"/>
  <c r="G24" i="1"/>
  <c r="G25" i="1"/>
  <c r="G26" i="1"/>
  <c r="Q23" i="1"/>
  <c r="Q24" i="1"/>
  <c r="Q25" i="1"/>
  <c r="Q26" i="1"/>
  <c r="G27" i="1"/>
  <c r="G28" i="1"/>
  <c r="G29" i="1"/>
  <c r="G30" i="1"/>
  <c r="G31" i="1"/>
  <c r="Q28" i="1"/>
  <c r="Q29" i="1"/>
  <c r="Q30" i="1"/>
  <c r="Q31" i="1"/>
  <c r="G32" i="1"/>
  <c r="G33" i="1"/>
  <c r="G34" i="1"/>
  <c r="G35" i="1"/>
  <c r="G36" i="1"/>
  <c r="Q33" i="1"/>
  <c r="Q34" i="1"/>
  <c r="Q35" i="1"/>
  <c r="Q36" i="1"/>
  <c r="G37" i="1"/>
  <c r="Q12" i="1"/>
  <c r="Q17" i="1"/>
  <c r="Q22" i="1"/>
  <c r="Q27" i="1"/>
  <c r="Q32" i="1"/>
  <c r="Q37" i="1"/>
  <c r="G39" i="1"/>
  <c r="Q39" i="1"/>
  <c r="H8" i="1"/>
  <c r="H9" i="1"/>
  <c r="H10" i="1"/>
  <c r="H11" i="1"/>
  <c r="H12" i="1"/>
  <c r="R8" i="1"/>
  <c r="R9" i="1"/>
  <c r="R10" i="1"/>
  <c r="R11" i="1"/>
  <c r="R12" i="1"/>
  <c r="I11" i="1"/>
  <c r="H13" i="1"/>
  <c r="H14" i="1"/>
  <c r="H15" i="1"/>
  <c r="H16" i="1"/>
  <c r="H17" i="1"/>
  <c r="R13" i="1"/>
  <c r="R14" i="1"/>
  <c r="R15" i="1"/>
  <c r="R16" i="1"/>
  <c r="R17" i="1"/>
  <c r="I16" i="1"/>
  <c r="H18" i="1"/>
  <c r="H19" i="1"/>
  <c r="H20" i="1"/>
  <c r="H21" i="1"/>
  <c r="H22" i="1"/>
  <c r="R18" i="1"/>
  <c r="R19" i="1"/>
  <c r="R20" i="1"/>
  <c r="R21" i="1"/>
  <c r="R22" i="1"/>
  <c r="I21" i="1"/>
  <c r="H23" i="1"/>
  <c r="H24" i="1"/>
  <c r="H25" i="1"/>
  <c r="H26" i="1"/>
  <c r="H27" i="1"/>
  <c r="R23" i="1"/>
  <c r="R24" i="1"/>
  <c r="R25" i="1"/>
  <c r="R26" i="1"/>
  <c r="R27" i="1"/>
  <c r="I26" i="1"/>
  <c r="H28" i="1"/>
  <c r="H29" i="1"/>
  <c r="H30" i="1"/>
  <c r="H31" i="1"/>
  <c r="H32" i="1"/>
  <c r="R28" i="1"/>
  <c r="R29" i="1"/>
  <c r="R30" i="1"/>
  <c r="R31" i="1"/>
  <c r="R32" i="1"/>
  <c r="I31" i="1"/>
  <c r="H33" i="1"/>
  <c r="H34" i="1"/>
  <c r="H35" i="1"/>
  <c r="H36" i="1"/>
  <c r="H37" i="1"/>
  <c r="R33" i="1"/>
  <c r="R34" i="1"/>
  <c r="R35" i="1"/>
  <c r="R36" i="1"/>
  <c r="R37" i="1"/>
  <c r="I36" i="1"/>
  <c r="I39" i="1"/>
  <c r="S11" i="1"/>
  <c r="S16" i="1"/>
  <c r="S21" i="1"/>
  <c r="S26" i="1"/>
  <c r="S31" i="1"/>
  <c r="S36" i="1"/>
  <c r="S39" i="1"/>
  <c r="S41" i="1"/>
  <c r="I41" i="1"/>
  <c r="R39" i="1"/>
  <c r="P12" i="1"/>
  <c r="P17" i="1"/>
  <c r="P22" i="1"/>
  <c r="P27" i="1"/>
  <c r="P32" i="1"/>
  <c r="P37" i="1"/>
  <c r="P39" i="1"/>
  <c r="O12" i="1"/>
  <c r="O17" i="1"/>
  <c r="O22" i="1"/>
  <c r="O27" i="1"/>
  <c r="O32" i="1"/>
  <c r="O37" i="1"/>
  <c r="O39" i="1"/>
  <c r="N12" i="1"/>
  <c r="N17" i="1"/>
  <c r="N22" i="1"/>
  <c r="N27" i="1"/>
  <c r="N32" i="1"/>
  <c r="N37" i="1"/>
  <c r="N39" i="1"/>
  <c r="H39" i="1"/>
  <c r="F12" i="1"/>
  <c r="F17" i="1"/>
  <c r="F22" i="1"/>
  <c r="F27" i="1"/>
  <c r="F32" i="1"/>
  <c r="F37" i="1"/>
  <c r="F39" i="1"/>
  <c r="E12" i="1"/>
  <c r="E17" i="1"/>
  <c r="E22" i="1"/>
  <c r="E27" i="1"/>
  <c r="E32" i="1"/>
  <c r="E37" i="1"/>
  <c r="E39" i="1"/>
  <c r="D12" i="1"/>
  <c r="D17" i="1"/>
  <c r="D22" i="1"/>
  <c r="D27" i="1"/>
  <c r="D32" i="1"/>
  <c r="D37" i="1"/>
  <c r="D39" i="1"/>
</calcChain>
</file>

<file path=xl/sharedStrings.xml><?xml version="1.0" encoding="utf-8"?>
<sst xmlns="http://schemas.openxmlformats.org/spreadsheetml/2006/main" count="114" uniqueCount="73">
  <si>
    <t>Česká kuželkářská
asociace</t>
  </si>
  <si>
    <t>Zápis o utkání</t>
  </si>
  <si>
    <t xml:space="preserve">Kuželna:  </t>
  </si>
  <si>
    <t>SKK Rokycany</t>
  </si>
  <si>
    <t>Datum:  </t>
  </si>
  <si>
    <t>5.4.2025</t>
  </si>
  <si>
    <t>Domácí</t>
  </si>
  <si>
    <t>SKK Rokycany B</t>
  </si>
  <si>
    <t>Hosté</t>
  </si>
  <si>
    <t>TJ Sokol Kdyně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</si>
  <si>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</si>
  <si>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</si>
  <si>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</si>
  <si>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</si>
  <si>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</si>
  <si>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</si>
  <si>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</si>
  <si>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</si>
  <si>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</si>
  <si>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</si>
  <si>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</si>
  <si>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Černý</t>
  </si>
  <si>
    <t>Benda</t>
  </si>
  <si>
    <t>Dominik</t>
  </si>
  <si>
    <t>Jiří</t>
  </si>
  <si>
    <t>Andrlík st.</t>
  </si>
  <si>
    <t>Timura</t>
  </si>
  <si>
    <t>Pavel</t>
  </si>
  <si>
    <t>Tomáš</t>
  </si>
  <si>
    <t>Pilař</t>
  </si>
  <si>
    <t>Pytlík</t>
  </si>
  <si>
    <t>Michal</t>
  </si>
  <si>
    <t>Viktor</t>
  </si>
  <si>
    <t>Honsa</t>
  </si>
  <si>
    <t>Löffelmann</t>
  </si>
  <si>
    <t>Filip</t>
  </si>
  <si>
    <t>Moulis</t>
  </si>
  <si>
    <t>Benda st.</t>
  </si>
  <si>
    <t>Ladislav</t>
  </si>
  <si>
    <t>Novák</t>
  </si>
  <si>
    <t>Dvořák</t>
  </si>
  <si>
    <t>Miroslav</t>
  </si>
  <si>
    <t>Jindřich</t>
  </si>
  <si>
    <t>Celkový výkon družstva  </t>
  </si>
  <si>
    <t>Vedoucí družstva         Jméno:</t>
  </si>
  <si>
    <t>Pavel Andrlík</t>
  </si>
  <si>
    <t>Bodový zisk</t>
  </si>
  <si>
    <t>Jindřich Dvořák</t>
  </si>
  <si>
    <t>Podpis:</t>
  </si>
  <si>
    <t>Rozhodčí</t>
  </si>
  <si>
    <t>Jméno:</t>
  </si>
  <si>
    <t>Roman Pytlík</t>
  </si>
  <si>
    <t>Číslo průkazu:</t>
  </si>
  <si>
    <t>I/0661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</si>
  <si>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</si>
  <si>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</si>
  <si>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</si>
  <si>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</si>
  <si>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</si>
  <si>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</si>
  <si>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</si>
  <si>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</si>
  <si>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</si>
  <si>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</si>
  <si>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</si>
  <si>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</si>
  <si>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</si>
  <si>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</si>
  <si>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</si>
  <si>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</si>
  <si>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</si>
  <si>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</si>
  <si>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5.4.2025 Roman Pytlík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</si>
</sst>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C16" workbookViewId="0">
      <selection activeCell="A10" sqref="A10"/>
    </sheetView>
  </sheetViews>
  <sheetFormatPr defaultColWidth="9.16796875" defaultRowHeight="14.25" x14ac:dyDescent="0.2"/>
  <cols>
    <col min="1" max="1" width="10.65234375" style="1" customWidth="1"/>
    <col min="2" max="2" width="15.640625" style="1" customWidth="1"/>
    <col min="3" max="3" width="5.66015625" style="1" customWidth="1"/>
    <col min="4" max="5" width="6.7421875" style="1" customWidth="1"/>
    <col min="6" max="6" width="4.71875" style="1" customWidth="1"/>
    <col min="7" max="7" width="6.7421875" style="1" customWidth="1"/>
    <col min="8" max="8" width="6.3359375" style="1" customWidth="1"/>
    <col min="9" max="9" width="6.7421875" style="1" customWidth="1"/>
    <col min="10" max="10" width="1.75" style="1" customWidth="1"/>
    <col min="11" max="11" width="10.65234375" style="1" customWidth="1"/>
    <col min="12" max="12" width="15.640625" style="1" customWidth="1"/>
    <col min="13" max="13" width="5.66015625" style="1" customWidth="1"/>
    <col min="14" max="15" width="6.7421875" style="1" customWidth="1"/>
    <col min="16" max="16" width="4.71875" style="1" customWidth="1"/>
    <col min="17" max="17" width="6.7421875" style="1" customWidth="1"/>
    <col min="18" max="18" width="6.3359375" style="1" customWidth="1"/>
    <col min="19" max="19" width="6.7421875" style="1" customWidth="1"/>
    <col min="20" max="20" width="9.16796875" style="1"/>
  </cols>
  <sheetData>
    <row r="1" spans="1:19" ht="26.25" customHeight="1" x14ac:dyDescent="0.35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88</v>
      </c>
      <c r="E8" s="12">
        <v>44</v>
      </c>
      <c r="F8" s="12">
        <v>1</v>
      </c>
      <c r="G8" s="13">
        <f>IF(AND(ISBLANK(D8),ISBLANK(E8)),"",D8+E8)</f>
        <v>132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103</v>
      </c>
      <c r="O8" s="12">
        <v>45</v>
      </c>
      <c r="P8" s="12">
        <v>0</v>
      </c>
      <c r="Q8" s="13">
        <f>IF(AND(ISBLANK(N8),ISBLANK(O8)),"",N8+O8)</f>
        <v>148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95</v>
      </c>
      <c r="E9" s="18">
        <v>39</v>
      </c>
      <c r="F9" s="18">
        <v>2</v>
      </c>
      <c r="G9" s="19">
        <f>IF(AND(ISBLANK(D9),ISBLANK(E9)),"",D9+E9)</f>
        <v>134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95</v>
      </c>
      <c r="O9" s="18">
        <v>54</v>
      </c>
      <c r="P9" s="18">
        <v>1</v>
      </c>
      <c r="Q9" s="19">
        <f>IF(AND(ISBLANK(N9),ISBLANK(O9)),"",N9+O9)</f>
        <v>149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94</v>
      </c>
      <c r="E10" s="18">
        <v>26</v>
      </c>
      <c r="F10" s="18">
        <v>7</v>
      </c>
      <c r="G10" s="19">
        <f>IF(AND(ISBLANK(D10),ISBLANK(E10)),"",D10+E10)</f>
        <v>120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94</v>
      </c>
      <c r="O10" s="18">
        <v>42</v>
      </c>
      <c r="P10" s="18">
        <v>2</v>
      </c>
      <c r="Q10" s="19">
        <f>IF(AND(ISBLANK(N10),ISBLANK(O10)),"",N10+O10)</f>
        <v>136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97</v>
      </c>
      <c r="E11" s="23">
        <v>35</v>
      </c>
      <c r="F11" s="23">
        <v>3</v>
      </c>
      <c r="G11" s="24">
        <f>IF(AND(ISBLANK(D11),ISBLANK(E11)),"",D11+E11)</f>
        <v>132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94</v>
      </c>
      <c r="O11" s="23">
        <v>62</v>
      </c>
      <c r="P11" s="23">
        <v>1</v>
      </c>
      <c r="Q11" s="24">
        <f>IF(AND(ISBLANK(N11),ISBLANK(O11)),"",N11+O11)</f>
        <v>156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24922</v>
      </c>
      <c r="B12" s="97"/>
      <c r="C12" s="26" t="s">
        <v>18</v>
      </c>
      <c r="D12" s="27">
        <f>IF(ISNUMBER($G12),SUM(D8:D11),"")</f>
        <v>374</v>
      </c>
      <c r="E12" s="28">
        <f>IF(ISNUMBER($G12),SUM(E8:E11),"")</f>
        <v>144</v>
      </c>
      <c r="F12" s="28">
        <f>IF(ISNUMBER($G12),SUM(F8:F11),"")</f>
        <v>13</v>
      </c>
      <c r="G12" s="29">
        <f>IF(SUM($G8:$G11)+SUM($Q8:$Q11)&gt;0,SUM(G8:G11),"")</f>
        <v>518</v>
      </c>
      <c r="H12" s="27">
        <f>IF(ISNUMBER($G12),SUM(H8:H11),"")</f>
        <v>0</v>
      </c>
      <c r="I12" s="99"/>
      <c r="K12" s="96">
        <v>25076</v>
      </c>
      <c r="L12" s="97"/>
      <c r="M12" s="26" t="s">
        <v>18</v>
      </c>
      <c r="N12" s="27">
        <f>IF(ISNUMBER($G12),SUM(N8:N11),"")</f>
        <v>386</v>
      </c>
      <c r="O12" s="28">
        <f>IF(ISNUMBER($G12),SUM(O8:O11),"")</f>
        <v>203</v>
      </c>
      <c r="P12" s="28">
        <f>IF(ISNUMBER($G12),SUM(P8:P11),"")</f>
        <v>4</v>
      </c>
      <c r="Q12" s="29">
        <f>IF(SUM($G8:$G11)+SUM($Q8:$Q11)&gt;0,SUM(Q8:Q11),"")</f>
        <v>589</v>
      </c>
      <c r="R12" s="27">
        <f>IF(ISNUMBER($G12),SUM(R8:R11),"")</f>
        <v>4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98</v>
      </c>
      <c r="E13" s="12">
        <v>24</v>
      </c>
      <c r="F13" s="12">
        <v>4</v>
      </c>
      <c r="G13" s="13">
        <f>IF(AND(ISBLANK(D13),ISBLANK(E13)),"",D13+E13)</f>
        <v>122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95</v>
      </c>
      <c r="O13" s="12">
        <v>53</v>
      </c>
      <c r="P13" s="12">
        <v>0</v>
      </c>
      <c r="Q13" s="13">
        <f>IF(AND(ISBLANK(N13),ISBLANK(O13)),"",N13+O13)</f>
        <v>148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95</v>
      </c>
      <c r="E14" s="18">
        <v>54</v>
      </c>
      <c r="F14" s="18">
        <v>1</v>
      </c>
      <c r="G14" s="19">
        <f>IF(AND(ISBLANK(D14),ISBLANK(E14)),"",D14+E14)</f>
        <v>149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69</v>
      </c>
      <c r="O14" s="18">
        <v>40</v>
      </c>
      <c r="P14" s="18">
        <v>2</v>
      </c>
      <c r="Q14" s="19">
        <f>IF(AND(ISBLANK(N14),ISBLANK(O14)),"",N14+O14)</f>
        <v>109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90</v>
      </c>
      <c r="E15" s="18">
        <v>45</v>
      </c>
      <c r="F15" s="18">
        <v>1</v>
      </c>
      <c r="G15" s="19">
        <f>IF(AND(ISBLANK(D15),ISBLANK(E15)),"",D15+E15)</f>
        <v>135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87</v>
      </c>
      <c r="O15" s="18">
        <v>50</v>
      </c>
      <c r="P15" s="18">
        <v>3</v>
      </c>
      <c r="Q15" s="19">
        <f>IF(AND(ISBLANK(N15),ISBLANK(O15)),"",N15+O15)</f>
        <v>137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97</v>
      </c>
      <c r="E16" s="23">
        <v>34</v>
      </c>
      <c r="F16" s="23">
        <v>4</v>
      </c>
      <c r="G16" s="24">
        <f>IF(AND(ISBLANK(D16),ISBLANK(E16)),"",D16+E16)</f>
        <v>131</v>
      </c>
      <c r="H16" s="25">
        <f>IF(OR(ISNUMBER($G16),ISNUMBER($Q16)),(SIGN(N($G16)-N($Q16))+1)/2,"")</f>
        <v>0</v>
      </c>
      <c r="I16" s="98">
        <f>IF(ISNUMBER(H17),(SIGN(1000*($H17-$R17)+$G17-$Q17)+1)/2,"")</f>
        <v>0</v>
      </c>
      <c r="K16" s="94"/>
      <c r="L16" s="95"/>
      <c r="M16" s="21">
        <v>4</v>
      </c>
      <c r="N16" s="22">
        <v>98</v>
      </c>
      <c r="O16" s="23">
        <v>35</v>
      </c>
      <c r="P16" s="23">
        <v>3</v>
      </c>
      <c r="Q16" s="24">
        <f>IF(AND(ISBLANK(N16),ISBLANK(O16)),"",N16+O16)</f>
        <v>133</v>
      </c>
      <c r="R16" s="25">
        <f>IF(ISNUMBER($H16),1-$H16,"")</f>
        <v>1</v>
      </c>
      <c r="S16" s="98">
        <f>IF(ISNUMBER($I16),1-$I16,"")</f>
        <v>1</v>
      </c>
    </row>
    <row r="17" spans="1:19" ht="15.95" customHeight="1" x14ac:dyDescent="0.2">
      <c r="A17" s="96">
        <v>23312</v>
      </c>
      <c r="B17" s="97"/>
      <c r="C17" s="26" t="s">
        <v>18</v>
      </c>
      <c r="D17" s="27">
        <f>IF(ISNUMBER($G17),SUM(D13:D16),"")</f>
        <v>380</v>
      </c>
      <c r="E17" s="28">
        <f>IF(ISNUMBER($G17),SUM(E13:E16),"")</f>
        <v>157</v>
      </c>
      <c r="F17" s="28">
        <f>IF(ISNUMBER($G17),SUM(F13:F16),"")</f>
        <v>10</v>
      </c>
      <c r="G17" s="29">
        <f>IF(SUM($G13:$G16)+SUM($Q13:$Q16)&gt;0,SUM(G13:G16),"")</f>
        <v>537</v>
      </c>
      <c r="H17" s="27">
        <f>IF(ISNUMBER($G17),SUM(H13:H16),"")</f>
        <v>1</v>
      </c>
      <c r="I17" s="99"/>
      <c r="K17" s="96">
        <v>16054</v>
      </c>
      <c r="L17" s="97"/>
      <c r="M17" s="26" t="s">
        <v>18</v>
      </c>
      <c r="N17" s="27">
        <f>IF(ISNUMBER($G17),SUM(N13:N16),"")</f>
        <v>349</v>
      </c>
      <c r="O17" s="28">
        <f>IF(ISNUMBER($G17),SUM(O13:O16),"")</f>
        <v>178</v>
      </c>
      <c r="P17" s="28">
        <f>IF(ISNUMBER($G17),SUM(P13:P16),"")</f>
        <v>8</v>
      </c>
      <c r="Q17" s="29">
        <f>IF(SUM($G13:$G16)+SUM($Q13:$Q16)&gt;0,SUM(Q13:Q16),"")</f>
        <v>527</v>
      </c>
      <c r="R17" s="27">
        <f>IF(ISNUMBER($G17),SUM(R13:R16),"")</f>
        <v>3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97</v>
      </c>
      <c r="E18" s="12">
        <v>54</v>
      </c>
      <c r="F18" s="12">
        <v>1</v>
      </c>
      <c r="G18" s="13">
        <f>IF(AND(ISBLANK(D18),ISBLANK(E18)),"",D18+E18)</f>
        <v>151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89</v>
      </c>
      <c r="O18" s="12">
        <v>63</v>
      </c>
      <c r="P18" s="12">
        <v>0</v>
      </c>
      <c r="Q18" s="13">
        <f>IF(AND(ISBLANK(N18),ISBLANK(O18)),"",N18+O18)</f>
        <v>152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97</v>
      </c>
      <c r="E19" s="18">
        <v>51</v>
      </c>
      <c r="F19" s="18">
        <v>0</v>
      </c>
      <c r="G19" s="19">
        <f>IF(AND(ISBLANK(D19),ISBLANK(E19)),"",D19+E19)</f>
        <v>148</v>
      </c>
      <c r="H19" s="20">
        <f>IF(OR(ISNUMBER($G19),ISNUMBER($Q19)),(SIGN(N($G19)-N($Q19))+1)/2,"")</f>
        <v>1</v>
      </c>
      <c r="I19" s="15"/>
      <c r="K19" s="90"/>
      <c r="L19" s="91"/>
      <c r="M19" s="16">
        <v>2</v>
      </c>
      <c r="N19" s="17">
        <v>94</v>
      </c>
      <c r="O19" s="18">
        <v>51</v>
      </c>
      <c r="P19" s="18">
        <v>1</v>
      </c>
      <c r="Q19" s="19">
        <f>IF(AND(ISBLANK(N19),ISBLANK(O19)),"",N19+O19)</f>
        <v>145</v>
      </c>
      <c r="R19" s="20">
        <f>IF(ISNUMBER($H19),1-$H19,"")</f>
        <v>0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86</v>
      </c>
      <c r="E20" s="18">
        <v>34</v>
      </c>
      <c r="F20" s="18">
        <v>2</v>
      </c>
      <c r="G20" s="19">
        <f>IF(AND(ISBLANK(D20),ISBLANK(E20)),"",D20+E20)</f>
        <v>120</v>
      </c>
      <c r="H20" s="20">
        <f>IF(OR(ISNUMBER($G20),ISNUMBER($Q20)),(SIGN(N($G20)-N($Q20))+1)/2,"")</f>
        <v>0</v>
      </c>
      <c r="I20" s="15"/>
      <c r="K20" s="92" t="s">
        <v>32</v>
      </c>
      <c r="L20" s="93"/>
      <c r="M20" s="16">
        <v>3</v>
      </c>
      <c r="N20" s="17">
        <v>95</v>
      </c>
      <c r="O20" s="18">
        <v>52</v>
      </c>
      <c r="P20" s="18">
        <v>0</v>
      </c>
      <c r="Q20" s="19">
        <f>IF(AND(ISBLANK(N20),ISBLANK(O20)),"",N20+O20)</f>
        <v>147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90</v>
      </c>
      <c r="E21" s="23">
        <v>61</v>
      </c>
      <c r="F21" s="23">
        <v>2</v>
      </c>
      <c r="G21" s="24">
        <f>IF(AND(ISBLANK(D21),ISBLANK(E21)),"",D21+E21)</f>
        <v>151</v>
      </c>
      <c r="H21" s="25">
        <f>IF(OR(ISNUMBER($G21),ISNUMBER($Q21)),(SIGN(N($G21)-N($Q21))+1)/2,"")</f>
        <v>1</v>
      </c>
      <c r="I21" s="98">
        <f>IF(ISNUMBER(H22),(SIGN(1000*($H22-$R22)+$G22-$Q22)+1)/2,"")</f>
        <v>0.5</v>
      </c>
      <c r="K21" s="94"/>
      <c r="L21" s="95"/>
      <c r="M21" s="21">
        <v>4</v>
      </c>
      <c r="N21" s="22">
        <v>84</v>
      </c>
      <c r="O21" s="23">
        <v>42</v>
      </c>
      <c r="P21" s="23">
        <v>0</v>
      </c>
      <c r="Q21" s="24">
        <f>IF(AND(ISBLANK(N21),ISBLANK(O21)),"",N21+O21)</f>
        <v>126</v>
      </c>
      <c r="R21" s="25">
        <f>IF(ISNUMBER($H21),1-$H21,"")</f>
        <v>0</v>
      </c>
      <c r="S21" s="98">
        <f>IF(ISNUMBER($I21),1-$I21,"")</f>
        <v>0.5</v>
      </c>
    </row>
    <row r="22" spans="1:19" ht="15.95" customHeight="1" x14ac:dyDescent="0.2">
      <c r="A22" s="96">
        <v>26509</v>
      </c>
      <c r="B22" s="97"/>
      <c r="C22" s="26" t="s">
        <v>18</v>
      </c>
      <c r="D22" s="27">
        <f>IF(ISNUMBER($G22),SUM(D18:D21),"")</f>
        <v>370</v>
      </c>
      <c r="E22" s="28">
        <f>IF(ISNUMBER($G22),SUM(E18:E21),"")</f>
        <v>200</v>
      </c>
      <c r="F22" s="28">
        <f>IF(ISNUMBER($G22),SUM(F18:F21),"")</f>
        <v>5</v>
      </c>
      <c r="G22" s="29">
        <f>IF(SUM($G18:$G21)+SUM($Q18:$Q21)&gt;0,SUM(G18:G21),"")</f>
        <v>570</v>
      </c>
      <c r="H22" s="27">
        <f>IF(ISNUMBER($G22),SUM(H18:H21),"")</f>
        <v>2</v>
      </c>
      <c r="I22" s="99"/>
      <c r="K22" s="96">
        <v>1758</v>
      </c>
      <c r="L22" s="97"/>
      <c r="M22" s="26" t="s">
        <v>18</v>
      </c>
      <c r="N22" s="27">
        <f>IF(ISNUMBER($G22),SUM(N18:N21),"")</f>
        <v>362</v>
      </c>
      <c r="O22" s="28">
        <f>IF(ISNUMBER($G22),SUM(O18:O21),"")</f>
        <v>208</v>
      </c>
      <c r="P22" s="28">
        <f>IF(ISNUMBER($G22),SUM(P18:P21),"")</f>
        <v>1</v>
      </c>
      <c r="Q22" s="29">
        <f>IF(SUM($G18:$G21)+SUM($Q18:$Q21)&gt;0,SUM(Q18:Q21),"")</f>
        <v>570</v>
      </c>
      <c r="R22" s="27">
        <f>IF(ISNUMBER($G22),SUM(R18:R21),"")</f>
        <v>2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90</v>
      </c>
      <c r="E23" s="12">
        <v>61</v>
      </c>
      <c r="F23" s="12">
        <v>0</v>
      </c>
      <c r="G23" s="13">
        <f>IF(AND(ISBLANK(D23),ISBLANK(E23)),"",D23+E23)</f>
        <v>151</v>
      </c>
      <c r="H23" s="14">
        <f>IF(OR(ISNUMBER($G23),ISNUMBER($Q23)),(SIGN(N($G23)-N($Q23))+1)/2,"")</f>
        <v>0</v>
      </c>
      <c r="I23" s="15"/>
      <c r="K23" s="88" t="s">
        <v>34</v>
      </c>
      <c r="L23" s="89"/>
      <c r="M23" s="10">
        <v>1</v>
      </c>
      <c r="N23" s="11">
        <v>106</v>
      </c>
      <c r="O23" s="12">
        <v>54</v>
      </c>
      <c r="P23" s="12">
        <v>0</v>
      </c>
      <c r="Q23" s="13">
        <f>IF(AND(ISBLANK(N23),ISBLANK(O23)),"",N23+O23)</f>
        <v>160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85</v>
      </c>
      <c r="E24" s="18">
        <v>45</v>
      </c>
      <c r="F24" s="18">
        <v>1</v>
      </c>
      <c r="G24" s="19">
        <f>IF(AND(ISBLANK(D24),ISBLANK(E24)),"",D24+E24)</f>
        <v>130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99</v>
      </c>
      <c r="O24" s="18">
        <v>53</v>
      </c>
      <c r="P24" s="18">
        <v>1</v>
      </c>
      <c r="Q24" s="19">
        <f>IF(AND(ISBLANK(N24),ISBLANK(O24)),"",N24+O24)</f>
        <v>152</v>
      </c>
      <c r="R24" s="20">
        <f>IF(ISNUMBER($H24),1-$H24,"")</f>
        <v>1</v>
      </c>
      <c r="S24" s="15"/>
    </row>
    <row r="25" spans="1:19" ht="12.95" customHeight="1" x14ac:dyDescent="0.2">
      <c r="A25" s="92" t="s">
        <v>27</v>
      </c>
      <c r="B25" s="93"/>
      <c r="C25" s="16">
        <v>3</v>
      </c>
      <c r="D25" s="17">
        <v>83</v>
      </c>
      <c r="E25" s="18">
        <v>45</v>
      </c>
      <c r="F25" s="18">
        <v>1</v>
      </c>
      <c r="G25" s="19">
        <f>IF(AND(ISBLANK(D25),ISBLANK(E25)),"",D25+E25)</f>
        <v>128</v>
      </c>
      <c r="H25" s="20">
        <f>IF(OR(ISNUMBER($G25),ISNUMBER($Q25)),(SIGN(N($G25)-N($Q25))+1)/2,"")</f>
        <v>0</v>
      </c>
      <c r="I25" s="15"/>
      <c r="K25" s="92" t="s">
        <v>35</v>
      </c>
      <c r="L25" s="93"/>
      <c r="M25" s="16">
        <v>3</v>
      </c>
      <c r="N25" s="17">
        <v>97</v>
      </c>
      <c r="O25" s="18">
        <v>54</v>
      </c>
      <c r="P25" s="18">
        <v>1</v>
      </c>
      <c r="Q25" s="19">
        <f>IF(AND(ISBLANK(N25),ISBLANK(O25)),"",N25+O25)</f>
        <v>151</v>
      </c>
      <c r="R25" s="20">
        <f>IF(ISNUMBER($H25),1-$H25,"")</f>
        <v>1</v>
      </c>
      <c r="S25" s="15"/>
    </row>
    <row r="26" spans="1:19" ht="12.95" customHeight="1" x14ac:dyDescent="0.2">
      <c r="A26" s="94"/>
      <c r="B26" s="95"/>
      <c r="C26" s="21">
        <v>4</v>
      </c>
      <c r="D26" s="22">
        <v>89</v>
      </c>
      <c r="E26" s="23">
        <v>43</v>
      </c>
      <c r="F26" s="23">
        <v>0</v>
      </c>
      <c r="G26" s="24">
        <f>IF(AND(ISBLANK(D26),ISBLANK(E26)),"",D26+E26)</f>
        <v>132</v>
      </c>
      <c r="H26" s="25">
        <f>IF(OR(ISNUMBER($G26),ISNUMBER($Q26)),(SIGN(N($G26)-N($Q26))+1)/2,"")</f>
        <v>1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85</v>
      </c>
      <c r="O26" s="23">
        <v>43</v>
      </c>
      <c r="P26" s="23">
        <v>1</v>
      </c>
      <c r="Q26" s="24">
        <f>IF(AND(ISBLANK(N26),ISBLANK(O26)),"",N26+O26)</f>
        <v>128</v>
      </c>
      <c r="R26" s="25">
        <f>IF(ISNUMBER($H26),1-$H26,"")</f>
        <v>0</v>
      </c>
      <c r="S26" s="98">
        <f>IF(ISNUMBER($I26),1-$I26,"")</f>
        <v>1</v>
      </c>
    </row>
    <row r="27" spans="1:19" ht="15.95" customHeight="1" x14ac:dyDescent="0.2">
      <c r="A27" s="96">
        <v>2035</v>
      </c>
      <c r="B27" s="97"/>
      <c r="C27" s="26" t="s">
        <v>18</v>
      </c>
      <c r="D27" s="27">
        <f>IF(ISNUMBER($G27),SUM(D23:D26),"")</f>
        <v>347</v>
      </c>
      <c r="E27" s="28">
        <f>IF(ISNUMBER($G27),SUM(E23:E26),"")</f>
        <v>194</v>
      </c>
      <c r="F27" s="28">
        <f>IF(ISNUMBER($G27),SUM(F23:F26),"")</f>
        <v>2</v>
      </c>
      <c r="G27" s="29">
        <f>IF(SUM($G23:$G26)+SUM($Q23:$Q26)&gt;0,SUM(G23:G26),"")</f>
        <v>541</v>
      </c>
      <c r="H27" s="27">
        <f>IF(ISNUMBER($G27),SUM(H23:H26),"")</f>
        <v>1</v>
      </c>
      <c r="I27" s="99"/>
      <c r="K27" s="96">
        <v>10140</v>
      </c>
      <c r="L27" s="97"/>
      <c r="M27" s="26" t="s">
        <v>18</v>
      </c>
      <c r="N27" s="27">
        <f>IF(ISNUMBER($G27),SUM(N23:N26),"")</f>
        <v>387</v>
      </c>
      <c r="O27" s="28">
        <f>IF(ISNUMBER($G27),SUM(O23:O26),"")</f>
        <v>204</v>
      </c>
      <c r="P27" s="28">
        <f>IF(ISNUMBER($G27),SUM(P23:P26),"")</f>
        <v>3</v>
      </c>
      <c r="Q27" s="29">
        <f>IF(SUM($G23:$G26)+SUM($Q23:$Q26)&gt;0,SUM(Q23:Q26),"")</f>
        <v>591</v>
      </c>
      <c r="R27" s="27">
        <f>IF(ISNUMBER($G27),SUM(R23:R26),"")</f>
        <v>3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85</v>
      </c>
      <c r="E28" s="12">
        <v>26</v>
      </c>
      <c r="F28" s="12">
        <v>5</v>
      </c>
      <c r="G28" s="13">
        <f>IF(AND(ISBLANK(D28),ISBLANK(E28)),"",D28+E28)</f>
        <v>111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82</v>
      </c>
      <c r="O28" s="12">
        <v>35</v>
      </c>
      <c r="P28" s="12">
        <v>3</v>
      </c>
      <c r="Q28" s="13">
        <f>IF(AND(ISBLANK(N28),ISBLANK(O28)),"",N28+O28)</f>
        <v>117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90</v>
      </c>
      <c r="E29" s="18">
        <v>53</v>
      </c>
      <c r="F29" s="18">
        <v>1</v>
      </c>
      <c r="G29" s="19">
        <f>IF(AND(ISBLANK(D29),ISBLANK(E29)),"",D29+E29)</f>
        <v>143</v>
      </c>
      <c r="H29" s="20">
        <f>IF(OR(ISNUMBER($G29),ISNUMBER($Q29)),(SIGN(N($G29)-N($Q29))+1)/2,"")</f>
        <v>0</v>
      </c>
      <c r="I29" s="15"/>
      <c r="K29" s="90"/>
      <c r="L29" s="91"/>
      <c r="M29" s="16">
        <v>2</v>
      </c>
      <c r="N29" s="17">
        <v>98</v>
      </c>
      <c r="O29" s="18">
        <v>50</v>
      </c>
      <c r="P29" s="18">
        <v>2</v>
      </c>
      <c r="Q29" s="19">
        <f>IF(AND(ISBLANK(N29),ISBLANK(O29)),"",N29+O29)</f>
        <v>148</v>
      </c>
      <c r="R29" s="20">
        <f>IF(ISNUMBER($H29),1-$H29,"")</f>
        <v>1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95</v>
      </c>
      <c r="E30" s="18">
        <v>27</v>
      </c>
      <c r="F30" s="18">
        <v>3</v>
      </c>
      <c r="G30" s="19">
        <f>IF(AND(ISBLANK(D30),ISBLANK(E30)),"",D30+E30)</f>
        <v>122</v>
      </c>
      <c r="H30" s="20">
        <f>IF(OR(ISNUMBER($G30),ISNUMBER($Q30)),(SIGN(N($G30)-N($Q30))+1)/2,"")</f>
        <v>0</v>
      </c>
      <c r="I30" s="15"/>
      <c r="K30" s="92" t="s">
        <v>24</v>
      </c>
      <c r="L30" s="93"/>
      <c r="M30" s="16">
        <v>3</v>
      </c>
      <c r="N30" s="17">
        <v>83</v>
      </c>
      <c r="O30" s="18">
        <v>45</v>
      </c>
      <c r="P30" s="18">
        <v>0</v>
      </c>
      <c r="Q30" s="19">
        <f>IF(AND(ISBLANK(N30),ISBLANK(O30)),"",N30+O30)</f>
        <v>128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90</v>
      </c>
      <c r="E31" s="23">
        <v>35</v>
      </c>
      <c r="F31" s="23">
        <v>3</v>
      </c>
      <c r="G31" s="24">
        <f>IF(AND(ISBLANK(D31),ISBLANK(E31)),"",D31+E31)</f>
        <v>125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94</v>
      </c>
      <c r="O31" s="23">
        <v>43</v>
      </c>
      <c r="P31" s="23">
        <v>1</v>
      </c>
      <c r="Q31" s="24">
        <f>IF(AND(ISBLANK(N31),ISBLANK(O31)),"",N31+O31)</f>
        <v>137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2047</v>
      </c>
      <c r="B32" s="97"/>
      <c r="C32" s="26" t="s">
        <v>18</v>
      </c>
      <c r="D32" s="27">
        <f>IF(ISNUMBER($G32),SUM(D28:D31),"")</f>
        <v>360</v>
      </c>
      <c r="E32" s="28">
        <f>IF(ISNUMBER($G32),SUM(E28:E31),"")</f>
        <v>141</v>
      </c>
      <c r="F32" s="28">
        <f>IF(ISNUMBER($G32),SUM(F28:F31),"")</f>
        <v>12</v>
      </c>
      <c r="G32" s="29">
        <f>IF(SUM($G28:$G31)+SUM($Q28:$Q31)&gt;0,SUM(G28:G31),"")</f>
        <v>501</v>
      </c>
      <c r="H32" s="27">
        <f>IF(ISNUMBER($G32),SUM(H28:H31),"")</f>
        <v>0</v>
      </c>
      <c r="I32" s="99"/>
      <c r="K32" s="96">
        <v>3749</v>
      </c>
      <c r="L32" s="97"/>
      <c r="M32" s="26" t="s">
        <v>18</v>
      </c>
      <c r="N32" s="27">
        <f>IF(ISNUMBER($G32),SUM(N28:N31),"")</f>
        <v>357</v>
      </c>
      <c r="O32" s="28">
        <f>IF(ISNUMBER($G32),SUM(O28:O31),"")</f>
        <v>173</v>
      </c>
      <c r="P32" s="28">
        <f>IF(ISNUMBER($G32),SUM(P28:P31),"")</f>
        <v>6</v>
      </c>
      <c r="Q32" s="29">
        <f>IF(SUM($G28:$G31)+SUM($Q28:$Q31)&gt;0,SUM(Q28:Q31),"")</f>
        <v>530</v>
      </c>
      <c r="R32" s="27">
        <f>IF(ISNUMBER($G32),SUM(R28:R31),"")</f>
        <v>4</v>
      </c>
      <c r="S32" s="99"/>
    </row>
    <row r="33" spans="1:19" ht="12.95" customHeight="1" x14ac:dyDescent="0.2">
      <c r="A33" s="88" t="s">
        <v>39</v>
      </c>
      <c r="B33" s="89"/>
      <c r="C33" s="10">
        <v>1</v>
      </c>
      <c r="D33" s="11">
        <v>74</v>
      </c>
      <c r="E33" s="12">
        <v>54</v>
      </c>
      <c r="F33" s="12">
        <v>1</v>
      </c>
      <c r="G33" s="13">
        <f>IF(AND(ISBLANK(D33),ISBLANK(E33)),"",D33+E33)</f>
        <v>128</v>
      </c>
      <c r="H33" s="14">
        <f>IF(OR(ISNUMBER($G33),ISNUMBER($Q33)),(SIGN(N($G33)-N($Q33))+1)/2,"")</f>
        <v>1</v>
      </c>
      <c r="I33" s="15"/>
      <c r="K33" s="88" t="s">
        <v>40</v>
      </c>
      <c r="L33" s="89"/>
      <c r="M33" s="10">
        <v>1</v>
      </c>
      <c r="N33" s="11">
        <v>85</v>
      </c>
      <c r="O33" s="12">
        <v>35</v>
      </c>
      <c r="P33" s="12">
        <v>4</v>
      </c>
      <c r="Q33" s="13">
        <f>IF(AND(ISBLANK(N33),ISBLANK(O33)),"",N33+O33)</f>
        <v>120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89</v>
      </c>
      <c r="E34" s="18">
        <v>36</v>
      </c>
      <c r="F34" s="18">
        <v>3</v>
      </c>
      <c r="G34" s="19">
        <f>IF(AND(ISBLANK(D34),ISBLANK(E34)),"",D34+E34)</f>
        <v>125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105</v>
      </c>
      <c r="O34" s="18">
        <v>45</v>
      </c>
      <c r="P34" s="18">
        <v>1</v>
      </c>
      <c r="Q34" s="19">
        <f>IF(AND(ISBLANK(N34),ISBLANK(O34)),"",N34+O34)</f>
        <v>150</v>
      </c>
      <c r="R34" s="20">
        <f>IF(ISNUMBER($H34),1-$H34,"")</f>
        <v>1</v>
      </c>
      <c r="S34" s="15"/>
    </row>
    <row r="35" spans="1:19" ht="12.95" customHeight="1" x14ac:dyDescent="0.2">
      <c r="A35" s="92" t="s">
        <v>41</v>
      </c>
      <c r="B35" s="93"/>
      <c r="C35" s="16">
        <v>3</v>
      </c>
      <c r="D35" s="17">
        <v>94</v>
      </c>
      <c r="E35" s="18">
        <v>35</v>
      </c>
      <c r="F35" s="18">
        <v>3</v>
      </c>
      <c r="G35" s="19">
        <f>IF(AND(ISBLANK(D35),ISBLANK(E35)),"",D35+E35)</f>
        <v>129</v>
      </c>
      <c r="H35" s="20">
        <f>IF(OR(ISNUMBER($G35),ISNUMBER($Q35)),(SIGN(N($G35)-N($Q35))+1)/2,"")</f>
        <v>0</v>
      </c>
      <c r="I35" s="15"/>
      <c r="K35" s="92" t="s">
        <v>42</v>
      </c>
      <c r="L35" s="93"/>
      <c r="M35" s="16">
        <v>3</v>
      </c>
      <c r="N35" s="17">
        <v>92</v>
      </c>
      <c r="O35" s="18">
        <v>45</v>
      </c>
      <c r="P35" s="18">
        <v>0</v>
      </c>
      <c r="Q35" s="19">
        <f>IF(AND(ISBLANK(N35),ISBLANK(O35)),"",N35+O35)</f>
        <v>137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88</v>
      </c>
      <c r="E36" s="23">
        <v>27</v>
      </c>
      <c r="F36" s="23">
        <v>3</v>
      </c>
      <c r="G36" s="24">
        <f>IF(AND(ISBLANK(D36),ISBLANK(E36)),"",D36+E36)</f>
        <v>115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86</v>
      </c>
      <c r="O36" s="23">
        <v>42</v>
      </c>
      <c r="P36" s="23">
        <v>0</v>
      </c>
      <c r="Q36" s="24">
        <f>IF(AND(ISBLANK(N36),ISBLANK(O36)),"",N36+O36)</f>
        <v>128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22649</v>
      </c>
      <c r="B37" s="97"/>
      <c r="C37" s="26" t="s">
        <v>18</v>
      </c>
      <c r="D37" s="27">
        <f>IF(ISNUMBER($G37),SUM(D33:D36),"")</f>
        <v>345</v>
      </c>
      <c r="E37" s="28">
        <f>IF(ISNUMBER($G37),SUM(E33:E36),"")</f>
        <v>152</v>
      </c>
      <c r="F37" s="28">
        <f>IF(ISNUMBER($G37),SUM(F33:F36),"")</f>
        <v>10</v>
      </c>
      <c r="G37" s="29">
        <f>IF(SUM($G33:$G36)+SUM($Q33:$Q36)&gt;0,SUM(G33:G36),"")</f>
        <v>497</v>
      </c>
      <c r="H37" s="27">
        <f>IF(ISNUMBER($G37),SUM(H33:H36),"")</f>
        <v>1</v>
      </c>
      <c r="I37" s="99"/>
      <c r="K37" s="96">
        <v>16392</v>
      </c>
      <c r="L37" s="97"/>
      <c r="M37" s="26" t="s">
        <v>18</v>
      </c>
      <c r="N37" s="27">
        <f>IF(ISNUMBER($G37),SUM(N33:N36),"")</f>
        <v>368</v>
      </c>
      <c r="O37" s="28">
        <f>IF(ISNUMBER($G37),SUM(O33:O36),"")</f>
        <v>167</v>
      </c>
      <c r="P37" s="28">
        <f>IF(ISNUMBER($G37),SUM(P33:P36),"")</f>
        <v>5</v>
      </c>
      <c r="Q37" s="29">
        <f>IF(SUM($G33:$G36)+SUM($Q33:$Q36)&gt;0,SUM(Q33:Q36),"")</f>
        <v>535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43</v>
      </c>
      <c r="D39" s="33">
        <f>IF(ISNUMBER($G39),SUM(D12,D17,D22,D27,D32,D37),"")</f>
        <v>2176</v>
      </c>
      <c r="E39" s="34">
        <f>IF(ISNUMBER($G39),SUM(E12,E17,E22,E27,E32,E37),"")</f>
        <v>988</v>
      </c>
      <c r="F39" s="34">
        <f>IF(ISNUMBER($G39),SUM(F12,F17,F22,F27,F32,F37),"")</f>
        <v>52</v>
      </c>
      <c r="G39" s="35">
        <f>IF(SUM($G$8:$G$37)+SUM($Q$8:$Q$37)&gt;0,SUM(G12,G17,G22,G27,G32,G37),"")</f>
        <v>3164</v>
      </c>
      <c r="H39" s="36">
        <f>IF(SUM($G$8:$G$37)+SUM($Q$8:$Q$37)&gt;0,SUM(H12,H17,H22,H27,H32,H37),"")</f>
        <v>5</v>
      </c>
      <c r="I39" s="37">
        <f>IF(ISNUMBER($G39),(SIGN($G39-$Q39)+1)/IF(COUNT(I$11,I$16,I$21,I$26,I$31,I$36)&gt;3,1,2),"")</f>
        <v>0</v>
      </c>
      <c r="K39" s="30"/>
      <c r="L39" s="31"/>
      <c r="M39" s="32" t="s">
        <v>43</v>
      </c>
      <c r="N39" s="33">
        <f>IF(ISNUMBER($G39),SUM(N12,N17,N22,N27,N32,N37),"")</f>
        <v>2209</v>
      </c>
      <c r="O39" s="34">
        <f>IF(ISNUMBER($G39),SUM(O12,O17,O22,O27,O32,O37),"")</f>
        <v>1133</v>
      </c>
      <c r="P39" s="34">
        <f>IF(ISNUMBER($G39),SUM(P12,P17,P22,P27,P32,P37),"")</f>
        <v>27</v>
      </c>
      <c r="Q39" s="35">
        <f>IF(SUM($G$8:$G$37)+SUM($Q$8:$Q$37)&gt;0,SUM(Q12,Q17,Q22,Q27,Q32,Q37),"")</f>
        <v>3342</v>
      </c>
      <c r="R39" s="36">
        <f>IF(SUM($G$8:$G$37)+SUM($Q$8:$Q$37)&gt;0,SUM(R12,R17,R22,R27,R32,R37),"")</f>
        <v>19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44</v>
      </c>
      <c r="C41" s="71" t="s">
        <v>45</v>
      </c>
      <c r="D41" s="71"/>
      <c r="E41" s="71"/>
      <c r="G41" s="77" t="s">
        <v>46</v>
      </c>
      <c r="H41" s="77"/>
      <c r="I41" s="40">
        <f>IF(ISNUMBER(I$39),SUM(I11,I16,I21,I26,I31,I36,I39),"")</f>
        <v>0.5</v>
      </c>
      <c r="K41" s="38"/>
      <c r="L41" s="39" t="s">
        <v>44</v>
      </c>
      <c r="M41" s="71" t="s">
        <v>47</v>
      </c>
      <c r="N41" s="71"/>
      <c r="O41" s="71"/>
      <c r="Q41" s="77" t="s">
        <v>46</v>
      </c>
      <c r="R41" s="77"/>
      <c r="S41" s="40">
        <f>IF(ISNUMBER(S$39),SUM(S11,S16,S21,S26,S31,S36,S39),"")</f>
        <v>7.5</v>
      </c>
    </row>
    <row r="42" spans="1:19" ht="18" customHeight="1" x14ac:dyDescent="0.2">
      <c r="A42" s="38"/>
      <c r="B42" s="39" t="s">
        <v>48</v>
      </c>
      <c r="C42" s="76"/>
      <c r="D42" s="76"/>
      <c r="E42" s="76"/>
      <c r="G42" s="41"/>
      <c r="H42" s="41"/>
      <c r="I42" s="41"/>
      <c r="K42" s="38"/>
      <c r="L42" s="39" t="s">
        <v>48</v>
      </c>
      <c r="M42" s="76"/>
      <c r="N42" s="76"/>
      <c r="O42" s="76"/>
      <c r="Q42" s="41"/>
      <c r="R42" s="41"/>
      <c r="S42" s="41"/>
    </row>
    <row r="43" spans="1:19" ht="18" customHeight="1" x14ac:dyDescent="0.2">
      <c r="A43" s="39" t="s">
        <v>49</v>
      </c>
      <c r="B43" s="39" t="s">
        <v>50</v>
      </c>
      <c r="C43" s="74" t="s">
        <v>51</v>
      </c>
      <c r="D43" s="74"/>
      <c r="E43" s="74"/>
      <c r="F43" s="74"/>
      <c r="G43" s="74"/>
      <c r="H43" s="74"/>
      <c r="I43" s="39"/>
      <c r="J43" s="39"/>
      <c r="K43" s="39" t="s">
        <v>52</v>
      </c>
      <c r="L43" s="74" t="s">
        <v>53</v>
      </c>
      <c r="M43" s="74"/>
      <c r="O43" s="39" t="s">
        <v>48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">
      <c r="A45" s="42" t="str">
        <f>"Technické podmínky utkání:   " &amp; $B$3 &amp; IF(ISBLANK($B$3),""," – ") &amp; $L$3</f>
        <v>Technické podmínky utkání:   SKK Rokycany B – TJ Sokol Kdyně</v>
      </c>
    </row>
    <row r="46" spans="1:19" ht="20.100000000000001" customHeight="1" x14ac:dyDescent="0.2">
      <c r="B46" s="2" t="s">
        <v>54</v>
      </c>
      <c r="C46" s="86" t="s">
        <v>55</v>
      </c>
      <c r="D46" s="86"/>
      <c r="I46" s="2" t="s">
        <v>56</v>
      </c>
      <c r="J46" s="86">
        <v>18</v>
      </c>
      <c r="K46" s="86"/>
    </row>
    <row r="47" spans="1:19" ht="20.100000000000001" customHeight="1" x14ac:dyDescent="0.2">
      <c r="B47" s="2" t="s">
        <v>57</v>
      </c>
      <c r="C47" s="87" t="s">
        <v>58</v>
      </c>
      <c r="D47" s="87"/>
      <c r="I47" s="2" t="s">
        <v>59</v>
      </c>
      <c r="J47" s="87">
        <v>15</v>
      </c>
      <c r="K47" s="87"/>
      <c r="P47" s="2" t="s">
        <v>60</v>
      </c>
      <c r="Q47" s="85" t="s">
        <v>61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62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63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19" ht="21" customHeight="1" x14ac:dyDescent="0.2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69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71</v>
      </c>
      <c r="C66" s="78" t="s">
        <v>72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4">
    <dataValidation type="whole" allowBlank="1" showInputMessage="1" showErrorMessage="1" errorTitle="Chybná hodnota" error="Zadaná hodnota musí být celé nezáporné číslo menší nebo rovno 225." sqref="N33:O36 N28:O31 N23:O26 N18:O21 N13:O16 N8:O11 D33:E36 D28:E31 D23:E26 D18:E21 D13:E16 D8:E11" xr:uid="{00000000-0002-0000-0000-000000000000}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8:F11 P28:P31 P23:P26 P18:P21 P13:P16 P8:P11 F33:F36 F28:F31 F23:F26 F18:F21 P33:P36 F13:F16" xr:uid="{00000000-0002-0000-0000-000060000000}">
      <formula1>0</formula1>
      <formula2>25</formula2>
    </dataValidation>
    <dataValidation type="whole" allowBlank="1" showInputMessage="1" showErrorMessage="1" sqref="S57:S58 N57:N58 I57:I58 D57:D58 K37:L37 K32:L32 K27:L27 K22:L22 K17:L17 K12:L12 A37:B37 A32:B32 A27:B27 A22:B22 A17:B17 A12:B12" xr:uid="{00000000-0002-0000-0000-000090000000}">
      <formula1>0</formula1>
      <formula2>99999</formula2>
    </dataValidation>
    <dataValidation type="whole" allowBlank="1" showInputMessage="1" showErrorMessage="1" sqref="K57:K58 A57:A58" xr:uid="{00000000-0002-0000-0000-0000B0000000}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Ing. David Schiedek</cp:lastModifiedBy>
  <dcterms:created xsi:type="dcterms:W3CDTF">2005-07-26T20:23:27Z</dcterms:created>
  <dcterms:modified xsi:type="dcterms:W3CDTF">2021-11-26T20:07:40Z</dcterms:modified>
  <cp:category/>
</cp:coreProperties>
</file>