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<sst xmlns="http://schemas.openxmlformats.org/spreadsheetml/2006/main" count="105" uniqueCount="62">
  <si>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Česká kuželkářská
asociace</t>
  </si>
  <si>
    <t>Zápis o utkání</t>
  </si>
  <si>
    <t xml:space="preserve">Kuželna:  </t>
  </si>
  <si>
    <t>Holýšov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</si>
  <si>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</si>
  <si>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</si>
  <si>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</si>
  <si>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</si>
  <si>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</si>
  <si>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</si>
  <si>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</si>
  <si>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</si>
  <si>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</si>
  <si>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</si>
  <si>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</si>
  <si>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</si>
  <si>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</si>
  <si>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</si>
  <si>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</si>
  <si>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</si>
  <si>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</si>
  <si>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</si>
  <si>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</si>
  <si>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</si>
  <si>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</si>
  <si>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</si>
  <si>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</si>
  <si>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</si>
  <si>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</si>
  <si>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</si>
  <si>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</si>
  <si>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</si>
  <si>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</si>
  <si>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</si>
  <si>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</si>
  <si>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</si>
  <si>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</si>
  <si>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</si>
  <si>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</si>
  <si>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</si>
  <si>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</si>
  <si>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Kuželky Holýšov A</t>
  </si>
  <si>
    <t>Laksar Jan</t>
  </si>
  <si>
    <t>Jan</t>
  </si>
  <si>
    <t>Myslík</t>
  </si>
  <si>
    <t>Laksar</t>
  </si>
  <si>
    <t>Milan</t>
  </si>
  <si>
    <t>SKK Rokycany</t>
  </si>
  <si>
    <t>Myslík Jan</t>
  </si>
  <si>
    <t>P-0114</t>
  </si>
  <si>
    <t>10.9.2019 Myslík Jan</t>
  </si>
  <si>
    <t>Martínek</t>
  </si>
  <si>
    <t>Miroslav</t>
  </si>
  <si>
    <t>Andrlík</t>
  </si>
  <si>
    <t>Pavel</t>
  </si>
  <si>
    <t>Moulis</t>
  </si>
  <si>
    <t>Bureš</t>
  </si>
  <si>
    <t>Fürst</t>
  </si>
  <si>
    <t>Libor</t>
  </si>
  <si>
    <t>Václav</t>
  </si>
  <si>
    <t>Ladislav</t>
  </si>
  <si>
    <t>Fara Petr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</si>
</sst>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4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6" applyNumberFormat="0" applyAlignment="0" applyProtection="0"/>
    <xf numFmtId="0" fontId="5" fillId="3" borderId="0" applyNumberFormat="0" applyBorder="0" applyAlignment="0" applyProtection="0"/>
    <xf numFmtId="0" fontId="39" fillId="44" borderId="1" applyNumberFormat="0" applyAlignment="0" applyProtection="0"/>
    <xf numFmtId="0" fontId="6" fillId="45" borderId="7" applyNumberFormat="0" applyAlignment="0" applyProtection="0"/>
    <xf numFmtId="0" fontId="40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10" fillId="47" borderId="0" applyNumberFormat="0" applyBorder="0" applyAlignment="0" applyProtection="0"/>
    <xf numFmtId="0" fontId="0" fillId="48" borderId="12" applyNumberFormat="0" applyFont="0" applyAlignment="0" applyProtection="0"/>
    <xf numFmtId="0" fontId="42" fillId="41" borderId="13" applyNumberFormat="0" applyAlignment="0" applyProtection="0"/>
    <xf numFmtId="9" fontId="1" fillId="0" borderId="0" applyFill="0" applyBorder="0" applyAlignment="0" applyProtection="0"/>
    <xf numFmtId="0" fontId="0" fillId="49" borderId="14" applyNumberFormat="0" applyAlignment="0" applyProtection="0"/>
    <xf numFmtId="0" fontId="12" fillId="0" borderId="15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5" fillId="7" borderId="17" applyNumberFormat="0" applyAlignment="0" applyProtection="0"/>
    <xf numFmtId="0" fontId="17" fillId="50" borderId="17" applyNumberFormat="0" applyAlignment="0" applyProtection="0"/>
    <xf numFmtId="0" fontId="18" fillId="50" borderId="18" applyNumberFormat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5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3" fillId="49" borderId="19" xfId="0" applyFont="1" applyFill="1" applyBorder="1" applyAlignment="1" applyProtection="1">
      <alignment horizontal="left" vertical="top" indent="1"/>
      <protection hidden="1"/>
    </xf>
    <xf numFmtId="0" fontId="21" fillId="0" borderId="20" xfId="0" applyFont="1" applyBorder="1" applyAlignment="1" applyProtection="1">
      <alignment horizontal="center" vertical="top"/>
      <protection hidden="1"/>
    </xf>
    <xf numFmtId="0" fontId="21" fillId="0" borderId="21" xfId="0" applyFont="1" applyBorder="1" applyAlignment="1" applyProtection="1">
      <alignment horizontal="center" vertical="top"/>
      <protection hidden="1"/>
    </xf>
    <xf numFmtId="0" fontId="21" fillId="0" borderId="22" xfId="0" applyFont="1" applyBorder="1" applyAlignment="1" applyProtection="1">
      <alignment horizontal="center" vertical="top"/>
      <protection hidden="1"/>
    </xf>
    <xf numFmtId="0" fontId="21" fillId="0" borderId="23" xfId="0" applyFont="1" applyBorder="1" applyAlignment="1" applyProtection="1">
      <alignment horizontal="center" vertical="top"/>
      <protection hidden="1"/>
    </xf>
    <xf numFmtId="0" fontId="21" fillId="0" borderId="24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0" fontId="27" fillId="0" borderId="40" xfId="0" applyFont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23" fillId="0" borderId="43" xfId="0" applyFont="1" applyBorder="1" applyAlignment="1" applyProtection="1">
      <alignment horizontal="right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/>
    </xf>
    <xf numFmtId="0" fontId="27" fillId="0" borderId="3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4" fillId="49" borderId="37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/>
      <protection hidden="1"/>
    </xf>
    <xf numFmtId="0" fontId="21" fillId="0" borderId="47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19" fillId="0" borderId="47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21" fillId="0" borderId="51" xfId="0" applyFont="1" applyBorder="1" applyAlignment="1" applyProtection="1">
      <alignment horizontal="left" indent="1"/>
      <protection hidden="1"/>
    </xf>
    <xf numFmtId="0" fontId="21" fillId="0" borderId="52" xfId="0" applyFont="1" applyBorder="1" applyAlignment="1" applyProtection="1">
      <alignment horizontal="left" indent="1"/>
      <protection hidden="1"/>
    </xf>
    <xf numFmtId="0" fontId="21" fillId="0" borderId="53" xfId="0" applyFont="1" applyBorder="1" applyAlignment="1" applyProtection="1">
      <alignment horizontal="left" indent="1"/>
      <protection hidden="1"/>
    </xf>
    <xf numFmtId="0" fontId="21" fillId="0" borderId="54" xfId="0" applyFont="1" applyBorder="1" applyAlignment="1" applyProtection="1">
      <alignment horizontal="left" indent="1"/>
      <protection hidden="1"/>
    </xf>
    <xf numFmtId="0" fontId="21" fillId="0" borderId="55" xfId="0" applyFont="1" applyBorder="1" applyAlignment="1" applyProtection="1">
      <alignment horizontal="center"/>
      <protection hidden="1"/>
    </xf>
    <xf numFmtId="0" fontId="21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center"/>
      <protection hidden="1"/>
    </xf>
    <xf numFmtId="0" fontId="21" fillId="0" borderId="57" xfId="0" applyFont="1" applyBorder="1" applyAlignment="1" applyProtection="1">
      <alignment horizontal="left" indent="1"/>
      <protection hidden="1"/>
    </xf>
    <xf numFmtId="0" fontId="21" fillId="0" borderId="57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center"/>
      <protection hidden="1"/>
    </xf>
    <xf numFmtId="166" fontId="21" fillId="0" borderId="61" xfId="0" applyNumberFormat="1" applyFont="1" applyBorder="1" applyAlignment="1" applyProtection="1">
      <alignment horizontal="center" vertical="center"/>
      <protection hidden="1" locked="0"/>
    </xf>
    <xf numFmtId="0" fontId="28" fillId="0" borderId="31" xfId="0" applyFont="1" applyBorder="1" applyAlignment="1" applyProtection="1">
      <alignment horizontal="center" vertical="center"/>
      <protection hidden="1" locked="0"/>
    </xf>
    <xf numFmtId="166" fontId="21" fillId="0" borderId="31" xfId="0" applyNumberFormat="1" applyFont="1" applyBorder="1" applyAlignment="1" applyProtection="1">
      <alignment horizontal="center" vertical="center"/>
      <protection hidden="1" locked="0"/>
    </xf>
    <xf numFmtId="0" fontId="28" fillId="0" borderId="62" xfId="0" applyFont="1" applyBorder="1" applyAlignment="1" applyProtection="1">
      <alignment horizontal="center" vertical="center"/>
      <protection hidden="1" locked="0"/>
    </xf>
    <xf numFmtId="0" fontId="0" fillId="0" borderId="63" xfId="0" applyBorder="1" applyAlignment="1" applyProtection="1">
      <alignment horizontal="left" indent="1"/>
      <protection hidden="1"/>
    </xf>
    <xf numFmtId="0" fontId="0" fillId="0" borderId="64" xfId="0" applyBorder="1" applyAlignment="1" applyProtection="1">
      <alignment horizontal="left" wrapText="1" indent="1"/>
      <protection hidden="1"/>
    </xf>
    <xf numFmtId="0" fontId="0" fillId="0" borderId="65" xfId="0" applyBorder="1" applyAlignment="1" applyProtection="1">
      <alignment horizontal="left" wrapText="1" indent="1"/>
      <protection hidden="1"/>
    </xf>
    <xf numFmtId="0" fontId="21" fillId="0" borderId="66" xfId="0" applyFont="1" applyBorder="1" applyAlignment="1" applyProtection="1">
      <alignment/>
      <protection hidden="1"/>
    </xf>
    <xf numFmtId="0" fontId="21" fillId="0" borderId="66" xfId="0" applyFont="1" applyBorder="1" applyAlignment="1" applyProtection="1">
      <alignment horizontal="right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21" fillId="0" borderId="68" xfId="0" applyFont="1" applyBorder="1" applyAlignment="1" applyProtection="1">
      <alignment horizontal="left" vertical="top" wrapText="1" indent="1"/>
      <protection hidden="1" locked="0"/>
    </xf>
    <xf numFmtId="14" fontId="0" fillId="0" borderId="69" xfId="0" applyNumberFormat="1" applyFont="1" applyBorder="1" applyAlignment="1" applyProtection="1">
      <alignment horizontal="left" indent="1"/>
      <protection hidden="1" locked="0"/>
    </xf>
    <xf numFmtId="0" fontId="21" fillId="0" borderId="31" xfId="0" applyFont="1" applyBorder="1" applyAlignment="1" applyProtection="1">
      <alignment horizontal="left" vertical="center"/>
      <protection hidden="1" locked="0"/>
    </xf>
    <xf numFmtId="0" fontId="26" fillId="0" borderId="57" xfId="0" applyFont="1" applyBorder="1" applyAlignment="1" applyProtection="1">
      <alignment horizontal="left" indent="1"/>
      <protection hidden="1" locked="0"/>
    </xf>
    <xf numFmtId="165" fontId="26" fillId="0" borderId="57" xfId="0" applyNumberFormat="1" applyFont="1" applyBorder="1" applyAlignment="1" applyProtection="1">
      <alignment horizontal="center"/>
      <protection hidden="1" locked="0"/>
    </xf>
    <xf numFmtId="0" fontId="26" fillId="0" borderId="57" xfId="0" applyFont="1" applyBorder="1" applyAlignment="1" applyProtection="1">
      <alignment horizontal="center"/>
      <protection hidden="1" locked="0"/>
    </xf>
    <xf numFmtId="165" fontId="26" fillId="0" borderId="70" xfId="0" applyNumberFormat="1" applyFont="1" applyBorder="1" applyAlignment="1" applyProtection="1">
      <alignment horizontal="center"/>
      <protection hidden="1" locked="0"/>
    </xf>
    <xf numFmtId="0" fontId="26" fillId="0" borderId="70" xfId="0" applyFont="1" applyBorder="1" applyAlignment="1" applyProtection="1">
      <alignment horizontal="center"/>
      <protection hidden="1" locked="0"/>
    </xf>
    <xf numFmtId="14" fontId="26" fillId="0" borderId="57" xfId="0" applyNumberFormat="1" applyFont="1" applyBorder="1" applyAlignment="1" applyProtection="1">
      <alignment/>
      <protection hidden="1" locked="0"/>
    </xf>
    <xf numFmtId="0" fontId="0" fillId="0" borderId="57" xfId="0" applyFont="1" applyBorder="1" applyAlignment="1" applyProtection="1">
      <alignment/>
      <protection hidden="1" locked="0"/>
    </xf>
    <xf numFmtId="0" fontId="23" fillId="0" borderId="37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/>
      <protection hidden="1" locked="0"/>
    </xf>
    <xf numFmtId="0" fontId="22" fillId="0" borderId="71" xfId="0" applyFont="1" applyBorder="1" applyAlignment="1" applyProtection="1">
      <alignment horizontal="left" vertical="center" indent="1"/>
      <protection hidden="1" locked="0"/>
    </xf>
    <xf numFmtId="0" fontId="22" fillId="0" borderId="72" xfId="0" applyFont="1" applyBorder="1" applyAlignment="1" applyProtection="1">
      <alignment horizontal="left" vertical="top" indent="1"/>
      <protection hidden="1" locked="0"/>
    </xf>
    <xf numFmtId="0" fontId="25" fillId="0" borderId="37" xfId="0" applyFont="1" applyBorder="1" applyAlignment="1" applyProtection="1">
      <alignment horizontal="center" vertical="center"/>
      <protection hidden="1"/>
    </xf>
    <xf numFmtId="164" fontId="26" fillId="0" borderId="38" xfId="0" applyNumberFormat="1" applyFont="1" applyBorder="1" applyAlignment="1" applyProtection="1">
      <alignment horizontal="left" vertical="center" indent="1"/>
      <protection hidden="1" locked="0"/>
    </xf>
    <xf numFmtId="0" fontId="21" fillId="0" borderId="71" xfId="0" applyFont="1" applyBorder="1" applyAlignment="1" applyProtection="1">
      <alignment horizontal="center"/>
      <protection hidden="1"/>
    </xf>
    <xf numFmtId="0" fontId="21" fillId="0" borderId="73" xfId="0" applyFont="1" applyBorder="1" applyAlignment="1" applyProtection="1">
      <alignment horizontal="left" indent="1"/>
      <protection hidden="1"/>
    </xf>
    <xf numFmtId="0" fontId="21" fillId="0" borderId="71" xfId="0" applyFont="1" applyBorder="1" applyAlignment="1" applyProtection="1">
      <alignment horizontal="left" indent="1"/>
      <protection hidden="1"/>
    </xf>
    <xf numFmtId="0" fontId="21" fillId="0" borderId="37" xfId="0" applyFont="1" applyBorder="1" applyAlignment="1" applyProtection="1">
      <alignment horizontal="center" vertical="center" wrapText="1"/>
      <protection hidden="1"/>
    </xf>
    <xf numFmtId="0" fontId="21" fillId="0" borderId="74" xfId="0" applyFont="1" applyBorder="1" applyAlignment="1" applyProtection="1">
      <alignment horizontal="center"/>
      <protection hidden="1"/>
    </xf>
    <xf numFmtId="14" fontId="22" fillId="0" borderId="57" xfId="0" applyNumberFormat="1" applyFont="1" applyBorder="1" applyAlignment="1" applyProtection="1">
      <alignment horizontal="center"/>
      <protection hidden="1" locked="0"/>
    </xf>
    <xf numFmtId="0" fontId="24" fillId="49" borderId="43" xfId="0" applyFont="1" applyFill="1" applyBorder="1" applyAlignment="1" applyProtection="1">
      <alignment horizontal="left" vertical="center" indent="1"/>
      <protection hidden="1" locked="0"/>
    </xf>
    <xf numFmtId="0" fontId="19" fillId="0" borderId="75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57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Check Cell" xfId="70"/>
    <cellStyle name="Chybně" xfId="71"/>
    <cellStyle name="Input" xfId="72"/>
    <cellStyle name="Kontrolní buňka" xfId="73"/>
    <cellStyle name="Linked Cell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ercent" xfId="84"/>
    <cellStyle name="Poznámka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PageLayoutView="0" workbookViewId="0" topLeftCell="A1">
      <selection activeCell="E47" sqref="E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12.75" customHeight="1">
      <c r="B1" s="95" t="s">
        <v>0</v>
      </c>
      <c r="C1" s="95"/>
      <c r="D1" s="96" t="s">
        <v>1</v>
      </c>
      <c r="E1" s="96"/>
      <c r="F1" s="96"/>
      <c r="G1" s="96"/>
      <c r="H1" s="96"/>
      <c r="I1" s="96"/>
      <c r="K1" s="2" t="s">
        <v>2</v>
      </c>
      <c r="L1" s="97" t="s">
        <v>3</v>
      </c>
      <c r="M1" s="97"/>
      <c r="N1" s="97"/>
      <c r="O1" s="98" t="s">
        <v>4</v>
      </c>
      <c r="P1" s="98"/>
      <c r="Q1" s="93">
        <v>43475</v>
      </c>
      <c r="R1" s="93"/>
      <c r="S1" s="93"/>
    </row>
    <row r="2" spans="2:3" ht="6" customHeight="1">
      <c r="B2" s="95"/>
      <c r="C2" s="95"/>
    </row>
    <row r="3" spans="1:19" ht="19.5" customHeight="1">
      <c r="A3" s="3" t="s">
        <v>5</v>
      </c>
      <c r="B3" s="94" t="s">
        <v>41</v>
      </c>
      <c r="C3" s="94"/>
      <c r="D3" s="94"/>
      <c r="E3" s="94"/>
      <c r="F3" s="94"/>
      <c r="G3" s="94"/>
      <c r="H3" s="94"/>
      <c r="I3" s="94"/>
      <c r="K3" s="3" t="s">
        <v>6</v>
      </c>
      <c r="L3" s="94" t="s">
        <v>47</v>
      </c>
      <c r="M3" s="94"/>
      <c r="N3" s="94"/>
      <c r="O3" s="94"/>
      <c r="P3" s="94"/>
      <c r="Q3" s="94"/>
      <c r="R3" s="94"/>
      <c r="S3" s="94"/>
    </row>
    <row r="4" ht="4.5" customHeight="1"/>
    <row r="5" spans="1:19" ht="12.75" customHeight="1">
      <c r="A5" s="90" t="s">
        <v>7</v>
      </c>
      <c r="B5" s="90"/>
      <c r="C5" s="91" t="s">
        <v>8</v>
      </c>
      <c r="D5" s="92" t="s">
        <v>9</v>
      </c>
      <c r="E5" s="92"/>
      <c r="F5" s="92"/>
      <c r="G5" s="92"/>
      <c r="H5" s="88" t="s">
        <v>10</v>
      </c>
      <c r="I5" s="88"/>
      <c r="K5" s="90" t="s">
        <v>7</v>
      </c>
      <c r="L5" s="90"/>
      <c r="M5" s="91" t="s">
        <v>8</v>
      </c>
      <c r="N5" s="92" t="s">
        <v>9</v>
      </c>
      <c r="O5" s="92"/>
      <c r="P5" s="92"/>
      <c r="Q5" s="92"/>
      <c r="R5" s="88" t="s">
        <v>10</v>
      </c>
      <c r="S5" s="88"/>
    </row>
    <row r="6" spans="1:19" ht="12.75" customHeight="1">
      <c r="A6" s="89" t="s">
        <v>11</v>
      </c>
      <c r="B6" s="89"/>
      <c r="C6" s="91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89" t="s">
        <v>11</v>
      </c>
      <c r="L6" s="89"/>
      <c r="M6" s="91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2" ht="4.5" customHeight="1">
      <c r="A7" s="9"/>
      <c r="B7" s="9"/>
      <c r="K7" s="9"/>
      <c r="L7" s="9"/>
    </row>
    <row r="8" spans="1:19" ht="12.75" customHeight="1">
      <c r="A8" s="84" t="s">
        <v>51</v>
      </c>
      <c r="B8" s="84"/>
      <c r="C8" s="10">
        <v>1</v>
      </c>
      <c r="D8" s="11">
        <v>86</v>
      </c>
      <c r="E8" s="12">
        <v>27</v>
      </c>
      <c r="F8" s="12">
        <v>4</v>
      </c>
      <c r="G8" s="13">
        <f>IF(AND(ISBLANK(D8),ISBLANK(E8)),"",D8+E8)</f>
        <v>113</v>
      </c>
      <c r="H8" s="14">
        <f>IF(OR(ISNUMBER($G8),ISNUMBER($Q8)),(SIGN(N($G8)-N($Q8))+1)/2,"")</f>
        <v>1</v>
      </c>
      <c r="I8" s="15"/>
      <c r="K8" s="84" t="s">
        <v>53</v>
      </c>
      <c r="L8" s="84"/>
      <c r="M8" s="10">
        <v>1</v>
      </c>
      <c r="N8" s="11">
        <v>85</v>
      </c>
      <c r="O8" s="12">
        <v>27</v>
      </c>
      <c r="P8" s="12">
        <v>4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84"/>
      <c r="B9" s="84"/>
      <c r="C9" s="16">
        <v>2</v>
      </c>
      <c r="D9" s="17">
        <v>88</v>
      </c>
      <c r="E9" s="18">
        <v>36</v>
      </c>
      <c r="F9" s="18">
        <v>2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84"/>
      <c r="L9" s="84"/>
      <c r="M9" s="16">
        <v>2</v>
      </c>
      <c r="N9" s="17">
        <v>91</v>
      </c>
      <c r="O9" s="18">
        <v>45</v>
      </c>
      <c r="P9" s="18">
        <v>2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>
      <c r="A10" s="85" t="s">
        <v>52</v>
      </c>
      <c r="B10" s="85"/>
      <c r="C10" s="16">
        <v>3</v>
      </c>
      <c r="D10" s="17">
        <v>104</v>
      </c>
      <c r="E10" s="18">
        <v>44</v>
      </c>
      <c r="F10" s="18">
        <v>2</v>
      </c>
      <c r="G10" s="19">
        <f>IF(AND(ISBLANK(D10),ISBLANK(E10)),"",D10+E10)</f>
        <v>148</v>
      </c>
      <c r="H10" s="20">
        <f>IF(OR(ISNUMBER($G10),ISNUMBER($Q10)),(SIGN(N($G10)-N($Q10))+1)/2,"")</f>
        <v>1</v>
      </c>
      <c r="I10" s="15"/>
      <c r="K10" s="85" t="s">
        <v>54</v>
      </c>
      <c r="L10" s="85"/>
      <c r="M10" s="16">
        <v>3</v>
      </c>
      <c r="N10" s="17">
        <v>90</v>
      </c>
      <c r="O10" s="18">
        <v>42</v>
      </c>
      <c r="P10" s="18">
        <v>0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75" customHeight="1">
      <c r="A11" s="85"/>
      <c r="B11" s="85"/>
      <c r="C11" s="21">
        <v>4</v>
      </c>
      <c r="D11" s="22">
        <v>98</v>
      </c>
      <c r="E11" s="23">
        <v>34</v>
      </c>
      <c r="F11" s="23">
        <v>2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86">
        <f>IF(ISNUMBER(H12),(SIGN(1000*($H12-$R12)+$G12-$Q12)+1)/2,"")</f>
        <v>0</v>
      </c>
      <c r="K11" s="85"/>
      <c r="L11" s="85"/>
      <c r="M11" s="21">
        <v>4</v>
      </c>
      <c r="N11" s="22">
        <v>101</v>
      </c>
      <c r="O11" s="23">
        <v>54</v>
      </c>
      <c r="P11" s="23">
        <v>1</v>
      </c>
      <c r="Q11" s="24">
        <f>IF(AND(ISBLANK(N11),ISBLANK(O11)),"",N11+O11)</f>
        <v>155</v>
      </c>
      <c r="R11" s="25">
        <f>IF(ISNUMBER($H11),1-$H11,"")</f>
        <v>1</v>
      </c>
      <c r="S11" s="86">
        <f>IF(ISNUMBER($I11),1-$I11,"")</f>
        <v>1</v>
      </c>
    </row>
    <row r="12" spans="1:19" ht="15.75" customHeight="1">
      <c r="A12" s="87">
        <v>21916</v>
      </c>
      <c r="B12" s="87"/>
      <c r="C12" s="27" t="s">
        <v>15</v>
      </c>
      <c r="D12" s="28">
        <f>IF(ISNUMBER($G12),SUM(D8:D11),"")</f>
        <v>376</v>
      </c>
      <c r="E12" s="29">
        <f>IF(ISNUMBER($G12),SUM(E8:E11),"")</f>
        <v>141</v>
      </c>
      <c r="F12" s="29">
        <f>IF(ISNUMBER($G12),SUM(F8:F11),"")</f>
        <v>10</v>
      </c>
      <c r="G12" s="30">
        <f>IF(SUM($G8:$G11)+SUM($Q8:$Q11)&gt;0,SUM(G8:G11),"")</f>
        <v>517</v>
      </c>
      <c r="H12" s="28">
        <f>IF(ISNUMBER($G12),SUM(H8:H11),"")</f>
        <v>2</v>
      </c>
      <c r="I12" s="86"/>
      <c r="K12" s="87">
        <v>20448</v>
      </c>
      <c r="L12" s="87"/>
      <c r="M12" s="27" t="s">
        <v>15</v>
      </c>
      <c r="N12" s="28">
        <f>IF(ISNUMBER($G12),SUM(N8:N11),"")</f>
        <v>367</v>
      </c>
      <c r="O12" s="29">
        <f>IF(ISNUMBER($G12),SUM(O8:O11),"")</f>
        <v>168</v>
      </c>
      <c r="P12" s="29">
        <f>IF(ISNUMBER($G12),SUM(P8:P11),"")</f>
        <v>7</v>
      </c>
      <c r="Q12" s="30">
        <f>IF(SUM($G8:$G11)+SUM($Q8:$Q11)&gt;0,SUM(Q8:Q11),"")</f>
        <v>535</v>
      </c>
      <c r="R12" s="28">
        <f>IF(ISNUMBER($G12),SUM(R8:R11),"")</f>
        <v>2</v>
      </c>
      <c r="S12" s="86"/>
    </row>
    <row r="13" spans="1:19" ht="12.75" customHeight="1">
      <c r="A13" s="84" t="s">
        <v>44</v>
      </c>
      <c r="B13" s="84"/>
      <c r="C13" s="10">
        <v>1</v>
      </c>
      <c r="D13" s="11">
        <v>85</v>
      </c>
      <c r="E13" s="12">
        <v>36</v>
      </c>
      <c r="F13" s="12">
        <v>2</v>
      </c>
      <c r="G13" s="13">
        <f>IF(AND(ISBLANK(D13),ISBLANK(E13)),"",D13+E13)</f>
        <v>121</v>
      </c>
      <c r="H13" s="14">
        <f>IF(OR(ISNUMBER($G13),ISNUMBER($Q13)),(SIGN(N($G13)-N($Q13))+1)/2,"")</f>
        <v>1</v>
      </c>
      <c r="I13" s="15"/>
      <c r="K13" s="84" t="s">
        <v>55</v>
      </c>
      <c r="L13" s="84"/>
      <c r="M13" s="10">
        <v>1</v>
      </c>
      <c r="N13" s="11">
        <v>89</v>
      </c>
      <c r="O13" s="12">
        <v>31</v>
      </c>
      <c r="P13" s="12">
        <v>0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84"/>
      <c r="B14" s="84"/>
      <c r="C14" s="16">
        <v>2</v>
      </c>
      <c r="D14" s="17">
        <v>90</v>
      </c>
      <c r="E14" s="18">
        <v>44</v>
      </c>
      <c r="F14" s="18">
        <v>0</v>
      </c>
      <c r="G14" s="19">
        <f>IF(AND(ISBLANK(D14),ISBLANK(E14)),"",D14+E14)</f>
        <v>134</v>
      </c>
      <c r="H14" s="20">
        <f>IF(OR(ISNUMBER($G14),ISNUMBER($Q14)),(SIGN(N($G14)-N($Q14))+1)/2,"")</f>
        <v>0.5</v>
      </c>
      <c r="I14" s="15"/>
      <c r="K14" s="84"/>
      <c r="L14" s="84"/>
      <c r="M14" s="16">
        <v>2</v>
      </c>
      <c r="N14" s="17">
        <v>107</v>
      </c>
      <c r="O14" s="18">
        <v>27</v>
      </c>
      <c r="P14" s="18">
        <v>2</v>
      </c>
      <c r="Q14" s="19">
        <f>IF(AND(ISBLANK(N14),ISBLANK(O14)),"",N14+O14)</f>
        <v>134</v>
      </c>
      <c r="R14" s="20">
        <f>IF(ISNUMBER($H14),1-$H14,"")</f>
        <v>0.5</v>
      </c>
      <c r="S14" s="15"/>
    </row>
    <row r="15" spans="1:19" ht="12.75" customHeight="1">
      <c r="A15" s="85" t="s">
        <v>43</v>
      </c>
      <c r="B15" s="85"/>
      <c r="C15" s="16">
        <v>3</v>
      </c>
      <c r="D15" s="17">
        <v>110</v>
      </c>
      <c r="E15" s="18">
        <v>35</v>
      </c>
      <c r="F15" s="18">
        <v>2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85" t="s">
        <v>60</v>
      </c>
      <c r="L15" s="85"/>
      <c r="M15" s="16">
        <v>3</v>
      </c>
      <c r="N15" s="17">
        <v>83</v>
      </c>
      <c r="O15" s="18">
        <v>53</v>
      </c>
      <c r="P15" s="18">
        <v>1</v>
      </c>
      <c r="Q15" s="19">
        <f>IF(AND(ISBLANK(N15),ISBLANK(O15)),"",N15+O15)</f>
        <v>136</v>
      </c>
      <c r="R15" s="20">
        <f>IF(ISNUMBER($H15),1-$H15,"")</f>
        <v>0</v>
      </c>
      <c r="S15" s="15"/>
    </row>
    <row r="16" spans="1:19" ht="12.75" customHeight="1">
      <c r="A16" s="85"/>
      <c r="B16" s="85"/>
      <c r="C16" s="21">
        <v>4</v>
      </c>
      <c r="D16" s="22">
        <v>83</v>
      </c>
      <c r="E16" s="23">
        <v>51</v>
      </c>
      <c r="F16" s="23">
        <v>0</v>
      </c>
      <c r="G16" s="24">
        <f>IF(AND(ISBLANK(D16),ISBLANK(E16)),"",D16+E16)</f>
        <v>134</v>
      </c>
      <c r="H16" s="25">
        <f>IF(OR(ISNUMBER($G16),ISNUMBER($Q16)),(SIGN(N($G16)-N($Q16))+1)/2,"")</f>
        <v>0</v>
      </c>
      <c r="I16" s="86">
        <f>IF(ISNUMBER(H17),(SIGN(1000*($H17-$R17)+$G17-$Q17)+1)/2,"")</f>
        <v>1</v>
      </c>
      <c r="K16" s="85"/>
      <c r="L16" s="85"/>
      <c r="M16" s="21">
        <v>4</v>
      </c>
      <c r="N16" s="22">
        <v>102</v>
      </c>
      <c r="O16" s="23">
        <v>45</v>
      </c>
      <c r="P16" s="23">
        <v>0</v>
      </c>
      <c r="Q16" s="24">
        <f>IF(AND(ISBLANK(N16),ISBLANK(O16)),"",N16+O16)</f>
        <v>147</v>
      </c>
      <c r="R16" s="25">
        <f>IF(ISNUMBER($H16),1-$H16,"")</f>
        <v>1</v>
      </c>
      <c r="S16" s="86">
        <f>IF(ISNUMBER($I16),1-$I16,"")</f>
        <v>0</v>
      </c>
    </row>
    <row r="17" spans="1:19" ht="15.75" customHeight="1">
      <c r="A17" s="87">
        <v>12481</v>
      </c>
      <c r="B17" s="87"/>
      <c r="C17" s="27" t="s">
        <v>15</v>
      </c>
      <c r="D17" s="28">
        <f>IF(ISNUMBER($G17),SUM(D13:D16),"")</f>
        <v>368</v>
      </c>
      <c r="E17" s="29">
        <f>IF(ISNUMBER($G17),SUM(E13:E16),"")</f>
        <v>166</v>
      </c>
      <c r="F17" s="29">
        <f>IF(ISNUMBER($G17),SUM(F13:F16),"")</f>
        <v>4</v>
      </c>
      <c r="G17" s="30">
        <f>IF(SUM($G13:$G16)+SUM($Q13:$Q16)&gt;0,SUM(G13:G16),"")</f>
        <v>534</v>
      </c>
      <c r="H17" s="28">
        <f>IF(ISNUMBER($G17),SUM(H13:H16),"")</f>
        <v>2.5</v>
      </c>
      <c r="I17" s="86"/>
      <c r="K17" s="87">
        <v>2047</v>
      </c>
      <c r="L17" s="87"/>
      <c r="M17" s="27" t="s">
        <v>15</v>
      </c>
      <c r="N17" s="28">
        <f>IF(ISNUMBER($G17),SUM(N13:N16),"")</f>
        <v>381</v>
      </c>
      <c r="O17" s="29">
        <f>IF(ISNUMBER($G17),SUM(O13:O16),"")</f>
        <v>156</v>
      </c>
      <c r="P17" s="29">
        <f>IF(ISNUMBER($G17),SUM(P13:P16),"")</f>
        <v>3</v>
      </c>
      <c r="Q17" s="30">
        <f>IF(SUM($G13:$G16)+SUM($Q13:$Q16)&gt;0,SUM(Q13:Q16),"")</f>
        <v>537</v>
      </c>
      <c r="R17" s="28">
        <f>IF(ISNUMBER($G17),SUM(R13:R16),"")</f>
        <v>1.5</v>
      </c>
      <c r="S17" s="86"/>
    </row>
    <row r="18" spans="1:19" ht="12.75" customHeight="1">
      <c r="A18" s="84" t="s">
        <v>45</v>
      </c>
      <c r="B18" s="84"/>
      <c r="C18" s="10">
        <v>1</v>
      </c>
      <c r="D18" s="11">
        <v>96</v>
      </c>
      <c r="E18" s="12">
        <v>45</v>
      </c>
      <c r="F18" s="12">
        <v>1</v>
      </c>
      <c r="G18" s="13">
        <f>IF(AND(ISBLANK(D18),ISBLANK(E18)),"",D18+E18)</f>
        <v>141</v>
      </c>
      <c r="H18" s="14">
        <f>IF(OR(ISNUMBER($G18),ISNUMBER($Q18)),(SIGN(N($G18)-N($Q18))+1)/2,"")</f>
        <v>1</v>
      </c>
      <c r="I18" s="15"/>
      <c r="K18" s="84" t="s">
        <v>56</v>
      </c>
      <c r="L18" s="84"/>
      <c r="M18" s="10">
        <v>1</v>
      </c>
      <c r="N18" s="11">
        <v>84</v>
      </c>
      <c r="O18" s="12">
        <v>33</v>
      </c>
      <c r="P18" s="12">
        <v>2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84"/>
      <c r="B19" s="84"/>
      <c r="C19" s="16">
        <v>2</v>
      </c>
      <c r="D19" s="17">
        <v>79</v>
      </c>
      <c r="E19" s="18">
        <v>35</v>
      </c>
      <c r="F19" s="18">
        <v>3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84"/>
      <c r="L19" s="84"/>
      <c r="M19" s="16">
        <v>2</v>
      </c>
      <c r="N19" s="17">
        <v>92</v>
      </c>
      <c r="O19" s="18">
        <v>45</v>
      </c>
      <c r="P19" s="18">
        <v>1</v>
      </c>
      <c r="Q19" s="19">
        <f>IF(AND(ISBLANK(N19),ISBLANK(O19)),"",N19+O19)</f>
        <v>137</v>
      </c>
      <c r="R19" s="20">
        <f>IF(ISNUMBER($H19),1-$H19,"")</f>
        <v>1</v>
      </c>
      <c r="S19" s="15"/>
    </row>
    <row r="20" spans="1:19" ht="12.75" customHeight="1">
      <c r="A20" s="85" t="s">
        <v>43</v>
      </c>
      <c r="B20" s="85"/>
      <c r="C20" s="16">
        <v>3</v>
      </c>
      <c r="D20" s="17">
        <v>98</v>
      </c>
      <c r="E20" s="18">
        <v>36</v>
      </c>
      <c r="F20" s="18">
        <v>1</v>
      </c>
      <c r="G20" s="19">
        <f>IF(AND(ISBLANK(D20),ISBLANK(E20)),"",D20+E20)</f>
        <v>134</v>
      </c>
      <c r="H20" s="20">
        <f>IF(OR(ISNUMBER($G20),ISNUMBER($Q20)),(SIGN(N($G20)-N($Q20))+1)/2,"")</f>
        <v>0</v>
      </c>
      <c r="I20" s="15"/>
      <c r="K20" s="85" t="s">
        <v>58</v>
      </c>
      <c r="L20" s="85"/>
      <c r="M20" s="16">
        <v>3</v>
      </c>
      <c r="N20" s="17">
        <v>85</v>
      </c>
      <c r="O20" s="18">
        <v>53</v>
      </c>
      <c r="P20" s="18">
        <v>2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85"/>
      <c r="B21" s="85"/>
      <c r="C21" s="21">
        <v>4</v>
      </c>
      <c r="D21" s="22">
        <v>86</v>
      </c>
      <c r="E21" s="23">
        <v>41</v>
      </c>
      <c r="F21" s="23">
        <v>2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86">
        <f>IF(ISNUMBER(H22),(SIGN(1000*($H22-$R22)+$G22-$Q22)+1)/2,"")</f>
        <v>0</v>
      </c>
      <c r="K21" s="85"/>
      <c r="L21" s="85"/>
      <c r="M21" s="21">
        <v>4</v>
      </c>
      <c r="N21" s="22">
        <v>91</v>
      </c>
      <c r="O21" s="23">
        <v>54</v>
      </c>
      <c r="P21" s="23">
        <v>1</v>
      </c>
      <c r="Q21" s="24">
        <f>IF(AND(ISBLANK(N21),ISBLANK(O21)),"",N21+O21)</f>
        <v>145</v>
      </c>
      <c r="R21" s="25">
        <f>IF(ISNUMBER($H21),1-$H21,"")</f>
        <v>1</v>
      </c>
      <c r="S21" s="86">
        <f>IF(ISNUMBER($I21),1-$I21,"")</f>
        <v>1</v>
      </c>
    </row>
    <row r="22" spans="1:19" ht="15.75" customHeight="1">
      <c r="A22" s="87">
        <v>20287</v>
      </c>
      <c r="B22" s="87"/>
      <c r="C22" s="27" t="s">
        <v>15</v>
      </c>
      <c r="D22" s="28">
        <f>IF(ISNUMBER($G22),SUM(D18:D21),"")</f>
        <v>359</v>
      </c>
      <c r="E22" s="29">
        <f>IF(ISNUMBER($G22),SUM(E18:E21),"")</f>
        <v>157</v>
      </c>
      <c r="F22" s="29">
        <f>IF(ISNUMBER($G22),SUM(F18:F21),"")</f>
        <v>7</v>
      </c>
      <c r="G22" s="30">
        <f>IF(SUM($G18:$G21)+SUM($Q18:$Q21)&gt;0,SUM(G18:G21),"")</f>
        <v>516</v>
      </c>
      <c r="H22" s="28">
        <f>IF(ISNUMBER($G22),SUM(H18:H21),"")</f>
        <v>1</v>
      </c>
      <c r="I22" s="86"/>
      <c r="K22" s="87">
        <v>2067</v>
      </c>
      <c r="L22" s="87"/>
      <c r="M22" s="27" t="s">
        <v>15</v>
      </c>
      <c r="N22" s="28">
        <f>IF(ISNUMBER($G22),SUM(N18:N21),"")</f>
        <v>352</v>
      </c>
      <c r="O22" s="29">
        <f>IF(ISNUMBER($G22),SUM(O18:O21),"")</f>
        <v>185</v>
      </c>
      <c r="P22" s="29">
        <f>IF(ISNUMBER($G22),SUM(P18:P21),"")</f>
        <v>6</v>
      </c>
      <c r="Q22" s="30">
        <f>IF(SUM($G18:$G21)+SUM($Q18:$Q21)&gt;0,SUM(Q18:Q21),"")</f>
        <v>537</v>
      </c>
      <c r="R22" s="28">
        <f>IF(ISNUMBER($G22),SUM(R18:R21),"")</f>
        <v>3</v>
      </c>
      <c r="S22" s="86"/>
    </row>
    <row r="23" spans="1:19" ht="12.75" customHeight="1">
      <c r="A23" s="84" t="s">
        <v>45</v>
      </c>
      <c r="B23" s="84"/>
      <c r="C23" s="10">
        <v>1</v>
      </c>
      <c r="D23" s="11">
        <v>103</v>
      </c>
      <c r="E23" s="12">
        <v>41</v>
      </c>
      <c r="F23" s="12">
        <v>3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84" t="s">
        <v>57</v>
      </c>
      <c r="L23" s="84"/>
      <c r="M23" s="10">
        <v>1</v>
      </c>
      <c r="N23" s="11">
        <v>71</v>
      </c>
      <c r="O23" s="12">
        <v>52</v>
      </c>
      <c r="P23" s="12">
        <v>1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84"/>
      <c r="B24" s="84"/>
      <c r="C24" s="16">
        <v>2</v>
      </c>
      <c r="D24" s="17">
        <v>93</v>
      </c>
      <c r="E24" s="18">
        <v>45</v>
      </c>
      <c r="F24" s="18">
        <v>0</v>
      </c>
      <c r="G24" s="19">
        <f>IF(AND(ISBLANK(D24),ISBLANK(E24)),"",D24+E24)</f>
        <v>138</v>
      </c>
      <c r="H24" s="20">
        <f>IF(OR(ISNUMBER($G24),ISNUMBER($Q24)),(SIGN(N($G24)-N($Q24))+1)/2,"")</f>
        <v>1</v>
      </c>
      <c r="I24" s="15"/>
      <c r="K24" s="84"/>
      <c r="L24" s="84"/>
      <c r="M24" s="16">
        <v>2</v>
      </c>
      <c r="N24" s="17">
        <v>85</v>
      </c>
      <c r="O24" s="18">
        <v>44</v>
      </c>
      <c r="P24" s="18">
        <v>5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75" customHeight="1">
      <c r="A25" s="85" t="s">
        <v>46</v>
      </c>
      <c r="B25" s="85"/>
      <c r="C25" s="16">
        <v>3</v>
      </c>
      <c r="D25" s="17">
        <v>98</v>
      </c>
      <c r="E25" s="18">
        <v>44</v>
      </c>
      <c r="F25" s="18">
        <v>1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85" t="s">
        <v>59</v>
      </c>
      <c r="L25" s="85"/>
      <c r="M25" s="16">
        <v>3</v>
      </c>
      <c r="N25" s="17">
        <v>88</v>
      </c>
      <c r="O25" s="18">
        <v>34</v>
      </c>
      <c r="P25" s="18">
        <v>2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85"/>
      <c r="B26" s="85"/>
      <c r="C26" s="21">
        <v>4</v>
      </c>
      <c r="D26" s="22">
        <v>82</v>
      </c>
      <c r="E26" s="23">
        <v>44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86">
        <f>IF(ISNUMBER(H27),(SIGN(1000*($H27-$R27)+$G27-$Q27)+1)/2,"")</f>
        <v>1</v>
      </c>
      <c r="K26" s="85"/>
      <c r="L26" s="85"/>
      <c r="M26" s="21">
        <v>4</v>
      </c>
      <c r="N26" s="22">
        <v>78</v>
      </c>
      <c r="O26" s="23">
        <v>32</v>
      </c>
      <c r="P26" s="23">
        <v>4</v>
      </c>
      <c r="Q26" s="24">
        <f>IF(AND(ISBLANK(N26),ISBLANK(O26)),"",N26+O26)</f>
        <v>110</v>
      </c>
      <c r="R26" s="25">
        <f>IF(ISNUMBER($H26),1-$H26,"")</f>
        <v>0</v>
      </c>
      <c r="S26" s="86">
        <f>IF(ISNUMBER($I26),1-$I26,"")</f>
        <v>0</v>
      </c>
    </row>
    <row r="27" spans="1:19" ht="15.75" customHeight="1">
      <c r="A27" s="87">
        <v>2770</v>
      </c>
      <c r="B27" s="87"/>
      <c r="C27" s="27" t="s">
        <v>15</v>
      </c>
      <c r="D27" s="28">
        <f>IF(ISNUMBER($G27),SUM(D23:D26),"")</f>
        <v>376</v>
      </c>
      <c r="E27" s="29">
        <f>IF(ISNUMBER($G27),SUM(E23:E26),"")</f>
        <v>174</v>
      </c>
      <c r="F27" s="29">
        <f>IF(ISNUMBER($G27),SUM(F23:F26),"")</f>
        <v>5</v>
      </c>
      <c r="G27" s="30">
        <f>IF(SUM($G23:$G26)+SUM($Q23:$Q26)&gt;0,SUM(G23:G26),"")</f>
        <v>550</v>
      </c>
      <c r="H27" s="28">
        <f>IF(ISNUMBER($G27),SUM(H23:H26),"")</f>
        <v>4</v>
      </c>
      <c r="I27" s="86"/>
      <c r="K27" s="87">
        <v>2031</v>
      </c>
      <c r="L27" s="87"/>
      <c r="M27" s="27" t="s">
        <v>15</v>
      </c>
      <c r="N27" s="28">
        <f>IF(ISNUMBER($G27),SUM(N23:N26),"")</f>
        <v>322</v>
      </c>
      <c r="O27" s="29">
        <f>IF(ISNUMBER($G27),SUM(O23:O26),"")</f>
        <v>162</v>
      </c>
      <c r="P27" s="29">
        <f>IF(ISNUMBER($G27),SUM(P23:P26),"")</f>
        <v>12</v>
      </c>
      <c r="Q27" s="30">
        <f>IF(SUM($G23:$G26)+SUM($Q23:$Q26)&gt;0,SUM(Q23:Q26),"")</f>
        <v>484</v>
      </c>
      <c r="R27" s="28">
        <f>IF(ISNUMBER($G27),SUM(R23:R26),"")</f>
        <v>0</v>
      </c>
      <c r="S27" s="86"/>
    </row>
    <row r="28" spans="1:19" ht="12.75" customHeight="1">
      <c r="A28" s="84"/>
      <c r="B28" s="8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84"/>
      <c r="L28" s="8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84"/>
      <c r="B29" s="8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84"/>
      <c r="L29" s="8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>
      <c r="A30" s="85"/>
      <c r="B30" s="85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85"/>
      <c r="L30" s="85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5"/>
      <c r="B31" s="8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6">
        <f>IF(ISNUMBER(H32),(SIGN(1000*($H32-$R32)+$G32-$Q32)+1)/2,"")</f>
      </c>
      <c r="K31" s="85"/>
      <c r="L31" s="8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6">
        <f>IF(ISNUMBER($I31),1-$I31,"")</f>
      </c>
    </row>
    <row r="32" spans="1:19" ht="15.75" customHeight="1">
      <c r="A32" s="87"/>
      <c r="B32" s="87"/>
      <c r="C32" s="27" t="s">
        <v>15</v>
      </c>
      <c r="D32" s="28">
        <f>IF(ISNUMBER($G32),SUM(D28:D31),"")</f>
      </c>
      <c r="E32" s="29">
        <f>IF(ISNUMBER($G32),SUM(E28:E31),"")</f>
      </c>
      <c r="F32" s="29">
        <f>IF(ISNUMBER($G32),SUM(F28:F31),"")</f>
      </c>
      <c r="G32" s="30">
        <f>IF(SUM($G28:$G31)+SUM($Q28:$Q31)&gt;0,SUM(G28:G31),"")</f>
      </c>
      <c r="H32" s="28">
        <f>IF(ISNUMBER($G32),SUM(H28:H31),"")</f>
      </c>
      <c r="I32" s="86"/>
      <c r="K32" s="87"/>
      <c r="L32" s="87"/>
      <c r="M32" s="27" t="s">
        <v>15</v>
      </c>
      <c r="N32" s="28">
        <f>IF(ISNUMBER($G32),SUM(N28:N31),"")</f>
      </c>
      <c r="O32" s="29">
        <f>IF(ISNUMBER($G32),SUM(O28:O31),"")</f>
      </c>
      <c r="P32" s="29">
        <f>IF(ISNUMBER($G32),SUM(P28:P31),"")</f>
      </c>
      <c r="Q32" s="30">
        <f>IF(SUM($G28:$G31)+SUM($Q28:$Q31)&gt;0,SUM(Q28:Q31),"")</f>
      </c>
      <c r="R32" s="28">
        <f>IF(ISNUMBER($G32),SUM(R28:R31),"")</f>
      </c>
      <c r="S32" s="86"/>
    </row>
    <row r="33" spans="1:19" ht="12.75" customHeight="1">
      <c r="A33" s="84"/>
      <c r="B33" s="8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84"/>
      <c r="L33" s="8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84"/>
      <c r="B34" s="8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84"/>
      <c r="L34" s="8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>
      <c r="A35" s="85"/>
      <c r="B35" s="85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85"/>
      <c r="L35" s="85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5"/>
      <c r="B36" s="8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6">
        <f>IF(ISNUMBER(H37),(SIGN(1000*($H37-$R37)+$G37-$Q37)+1)/2,"")</f>
      </c>
      <c r="K36" s="85"/>
      <c r="L36" s="8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6">
        <f>IF(ISNUMBER($I36),1-$I36,"")</f>
      </c>
    </row>
    <row r="37" spans="1:19" ht="15.75" customHeight="1">
      <c r="A37" s="87"/>
      <c r="B37" s="87"/>
      <c r="C37" s="27" t="s">
        <v>15</v>
      </c>
      <c r="D37" s="28">
        <f>IF(ISNUMBER($G37),SUM(D33:D36),"")</f>
      </c>
      <c r="E37" s="29">
        <f>IF(ISNUMBER($G37),SUM(E33:E36),"")</f>
      </c>
      <c r="F37" s="29">
        <f>IF(ISNUMBER($G37),SUM(F33:F36),"")</f>
      </c>
      <c r="G37" s="30">
        <f>IF(SUM($G33:$G36)+SUM($Q33:$Q36)&gt;0,SUM(G33:G36),"")</f>
      </c>
      <c r="H37" s="28">
        <f>IF(ISNUMBER($G37),SUM(H33:H36),"")</f>
      </c>
      <c r="I37" s="86"/>
      <c r="K37" s="87"/>
      <c r="L37" s="87"/>
      <c r="M37" s="27" t="s">
        <v>15</v>
      </c>
      <c r="N37" s="28">
        <f>IF(ISNUMBER($G37),SUM(N33:N36),"")</f>
      </c>
      <c r="O37" s="29">
        <f>IF(ISNUMBER($G37),SUM(O33:O36),"")</f>
      </c>
      <c r="P37" s="29">
        <f>IF(ISNUMBER($G37),SUM(P33:P36),"")</f>
      </c>
      <c r="Q37" s="30">
        <f>IF(SUM($G33:$G36)+SUM($Q33:$Q36)&gt;0,SUM(Q33:Q36),"")</f>
      </c>
      <c r="R37" s="28">
        <f>IF(ISNUMBER($G37),SUM(R33:R36),"")</f>
      </c>
      <c r="S37" s="86"/>
    </row>
    <row r="38" ht="4.5" customHeight="1"/>
    <row r="39" spans="1:19" ht="19.5" customHeight="1">
      <c r="A39" s="31"/>
      <c r="B39" s="32"/>
      <c r="C39" s="33" t="s">
        <v>18</v>
      </c>
      <c r="D39" s="34">
        <f>IF(ISNUMBER($G39),SUM(D12,D17,D22,D27,D32,D37),"")</f>
        <v>1479</v>
      </c>
      <c r="E39" s="35">
        <f>IF(ISNUMBER($G39),SUM(E12,E17,E22,E27,E32,E37),"")</f>
        <v>638</v>
      </c>
      <c r="F39" s="35">
        <f>IF(ISNUMBER($G39),SUM(F12,F17,F22,F27,F32,F37),"")</f>
        <v>26</v>
      </c>
      <c r="G39" s="36">
        <f>IF(SUM($G$8:$G$37)+SUM($Q$8:$Q$37)&gt;0,SUM(G12,G17,G22,G27,G32,G37),"")</f>
        <v>2117</v>
      </c>
      <c r="H39" s="37">
        <f>IF(SUM($G$8:$G$37)+SUM($Q$8:$Q$37)&gt;0,SUM(H12,H17,H22,H27,H32,H37),"")</f>
        <v>9.5</v>
      </c>
      <c r="I39" s="26">
        <f>IF(ISNUMBER($G39),(SIGN($G39-$Q39)+1)/IF(COUNT(I$11,I$16,I$21,I$26,I$31,I$36)&gt;3,1,2),"")</f>
        <v>2</v>
      </c>
      <c r="K39" s="31"/>
      <c r="L39" s="32"/>
      <c r="M39" s="33" t="s">
        <v>18</v>
      </c>
      <c r="N39" s="34">
        <f>IF(ISNUMBER($G39),SUM(N12,N17,N22,N27,N32,N37),"")</f>
        <v>1422</v>
      </c>
      <c r="O39" s="35">
        <f>IF(ISNUMBER($G39),SUM(O12,O17,O22,O27,O32,O37),"")</f>
        <v>671</v>
      </c>
      <c r="P39" s="35">
        <f>IF(ISNUMBER($G39),SUM(P12,P17,P22,P27,P32,P37),"")</f>
        <v>28</v>
      </c>
      <c r="Q39" s="36">
        <f>IF(SUM($G$8:$G$37)+SUM($Q$8:$Q$37)&gt;0,SUM(Q12,Q17,Q22,Q27,Q32,Q37),"")</f>
        <v>2093</v>
      </c>
      <c r="R39" s="37">
        <f>IF(SUM($G$8:$G$37)+SUM($Q$8:$Q$37)&gt;0,SUM(R12,R17,R22,R27,R32,R37),"")</f>
        <v>6.5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19</v>
      </c>
      <c r="C41" s="81" t="s">
        <v>42</v>
      </c>
      <c r="D41" s="81"/>
      <c r="E41" s="81"/>
      <c r="G41" s="82" t="s">
        <v>20</v>
      </c>
      <c r="H41" s="82"/>
      <c r="I41" s="40">
        <f>IF(ISNUMBER(I$39),SUM(I11,I16,I21,I26,I31,I36,I39),"")</f>
        <v>4</v>
      </c>
      <c r="K41" s="38"/>
      <c r="L41" s="39" t="s">
        <v>19</v>
      </c>
      <c r="M41" s="81" t="s">
        <v>61</v>
      </c>
      <c r="N41" s="81"/>
      <c r="O41" s="81"/>
      <c r="Q41" s="82" t="s">
        <v>20</v>
      </c>
      <c r="R41" s="82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83"/>
      <c r="D42" s="83"/>
      <c r="E42" s="83"/>
      <c r="G42" s="41"/>
      <c r="H42" s="41"/>
      <c r="I42" s="41"/>
      <c r="K42" s="38"/>
      <c r="L42" s="39" t="s">
        <v>21</v>
      </c>
      <c r="M42" s="83"/>
      <c r="N42" s="83"/>
      <c r="O42" s="83"/>
      <c r="Q42" s="41"/>
      <c r="R42" s="41"/>
      <c r="S42" s="41"/>
    </row>
    <row r="43" spans="1:19" ht="19.5" customHeight="1">
      <c r="A43" s="39" t="s">
        <v>22</v>
      </c>
      <c r="B43" s="39" t="s">
        <v>23</v>
      </c>
      <c r="C43" s="75" t="s">
        <v>48</v>
      </c>
      <c r="D43" s="75"/>
      <c r="E43" s="75"/>
      <c r="F43" s="75"/>
      <c r="G43" s="75"/>
      <c r="H43" s="75"/>
      <c r="I43" s="39"/>
      <c r="J43" s="39"/>
      <c r="K43" s="39" t="s">
        <v>24</v>
      </c>
      <c r="L43" s="75" t="s">
        <v>49</v>
      </c>
      <c r="M43" s="75"/>
      <c r="O43" s="39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Kuželky Holýšov A – SKK Rokycany</v>
      </c>
    </row>
    <row r="46" spans="2:11" ht="19.5" customHeight="1">
      <c r="B46" s="2" t="s">
        <v>25</v>
      </c>
      <c r="C46" s="76">
        <v>0.7083333333333334</v>
      </c>
      <c r="D46" s="76"/>
      <c r="I46" s="2" t="s">
        <v>26</v>
      </c>
      <c r="J46" s="77">
        <v>18</v>
      </c>
      <c r="K46" s="77"/>
    </row>
    <row r="47" spans="2:19" ht="19.5" customHeight="1">
      <c r="B47" s="2" t="s">
        <v>27</v>
      </c>
      <c r="C47" s="78">
        <v>0.875</v>
      </c>
      <c r="D47" s="78"/>
      <c r="I47" s="2" t="s">
        <v>28</v>
      </c>
      <c r="J47" s="79">
        <v>9</v>
      </c>
      <c r="K47" s="79"/>
      <c r="P47" s="2" t="s">
        <v>29</v>
      </c>
      <c r="Q47" s="80">
        <v>44084</v>
      </c>
      <c r="R47" s="80"/>
      <c r="S47" s="80"/>
    </row>
    <row r="48" ht="9.75" customHeight="1"/>
    <row r="49" spans="1:19" ht="15" customHeight="1">
      <c r="A49" s="71" t="s">
        <v>30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ht="81" customHeight="1">
      <c r="A50" s="72" t="s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ht="4.5" customHeight="1"/>
    <row r="52" spans="1:19" ht="15" customHeight="1">
      <c r="A52" s="71" t="s">
        <v>32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6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33</v>
      </c>
      <c r="C55" s="50"/>
      <c r="D55" s="51"/>
      <c r="E55" s="49" t="s">
        <v>34</v>
      </c>
      <c r="F55" s="50"/>
      <c r="G55" s="50"/>
      <c r="H55" s="50"/>
      <c r="I55" s="51"/>
      <c r="J55" s="44"/>
      <c r="K55" s="52"/>
      <c r="L55" s="49" t="s">
        <v>33</v>
      </c>
      <c r="M55" s="50"/>
      <c r="N55" s="51"/>
      <c r="O55" s="49" t="s">
        <v>34</v>
      </c>
      <c r="P55" s="50"/>
      <c r="Q55" s="50"/>
      <c r="R55" s="50"/>
      <c r="S55" s="53"/>
    </row>
    <row r="56" spans="1:19" ht="21" customHeight="1">
      <c r="A56" s="54" t="s">
        <v>35</v>
      </c>
      <c r="B56" s="55" t="s">
        <v>36</v>
      </c>
      <c r="C56" s="56"/>
      <c r="D56" s="57" t="s">
        <v>37</v>
      </c>
      <c r="E56" s="55" t="s">
        <v>36</v>
      </c>
      <c r="F56" s="58"/>
      <c r="G56" s="58"/>
      <c r="H56" s="59"/>
      <c r="I56" s="57" t="s">
        <v>37</v>
      </c>
      <c r="J56" s="44"/>
      <c r="K56" s="60" t="s">
        <v>35</v>
      </c>
      <c r="L56" s="55" t="s">
        <v>36</v>
      </c>
      <c r="M56" s="56"/>
      <c r="N56" s="57" t="s">
        <v>37</v>
      </c>
      <c r="O56" s="55" t="s">
        <v>36</v>
      </c>
      <c r="P56" s="58"/>
      <c r="Q56" s="58"/>
      <c r="R56" s="59"/>
      <c r="S56" s="61" t="s">
        <v>37</v>
      </c>
    </row>
    <row r="57" spans="1:19" ht="21" customHeight="1">
      <c r="A57" s="62"/>
      <c r="B57" s="74"/>
      <c r="C57" s="74"/>
      <c r="D57" s="63"/>
      <c r="E57" s="74"/>
      <c r="F57" s="74"/>
      <c r="G57" s="74"/>
      <c r="H57" s="74"/>
      <c r="I57" s="63"/>
      <c r="J57" s="44"/>
      <c r="K57" s="64"/>
      <c r="L57" s="74"/>
      <c r="M57" s="74"/>
      <c r="N57" s="63"/>
      <c r="O57" s="74"/>
      <c r="P57" s="74"/>
      <c r="Q57" s="74"/>
      <c r="R57" s="74"/>
      <c r="S57" s="65"/>
    </row>
    <row r="58" spans="1:19" ht="21" customHeight="1">
      <c r="A58" s="62"/>
      <c r="B58" s="74"/>
      <c r="C58" s="74"/>
      <c r="D58" s="63"/>
      <c r="E58" s="74"/>
      <c r="F58" s="74"/>
      <c r="G58" s="74"/>
      <c r="H58" s="74"/>
      <c r="I58" s="63"/>
      <c r="J58" s="44"/>
      <c r="K58" s="64"/>
      <c r="L58" s="74"/>
      <c r="M58" s="74"/>
      <c r="N58" s="63"/>
      <c r="O58" s="74"/>
      <c r="P58" s="74"/>
      <c r="Q58" s="74"/>
      <c r="R58" s="74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1" t="s">
        <v>38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81" customHeight="1">
      <c r="A62" s="72" t="s">
        <v>31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ht="4.5" customHeight="1"/>
    <row r="64" spans="1:19" ht="15" customHeight="1">
      <c r="A64" s="71" t="s">
        <v>39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81" customHeight="1">
      <c r="A65" s="72" t="s">
        <v>31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8" ht="30" customHeight="1">
      <c r="A66" s="69"/>
      <c r="B66" s="70" t="s">
        <v>40</v>
      </c>
      <c r="C66" s="73" t="s">
        <v>50</v>
      </c>
      <c r="D66" s="73"/>
      <c r="E66" s="73"/>
      <c r="F66" s="73"/>
      <c r="G66" s="73"/>
      <c r="H66" s="73"/>
    </row>
  </sheetData>
  <sheetProtection password="FC6B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date" allowBlank="1" showErrorMessage="1" sqref="Q1:S1">
      <formula1>36526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Béďa</cp:lastModifiedBy>
  <cp:lastPrinted>2019-01-10T20:03:38Z</cp:lastPrinted>
  <dcterms:created xsi:type="dcterms:W3CDTF">2017-11-01T15:47:15Z</dcterms:created>
  <dcterms:modified xsi:type="dcterms:W3CDTF">2019-01-10T20:09:50Z</dcterms:modified>
  <cp:category/>
  <cp:version/>
  <cp:contentType/>
  <cp:contentStatus/>
</cp:coreProperties>
</file>